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92.168.11.242\share\★広報課共有\○ホームページ更新フォルダ（新）\企画広報課\評価計算ツール（29.2～）\"/>
    </mc:Choice>
  </mc:AlternateContent>
  <xr:revisionPtr revIDLastSave="0" documentId="13_ncr:1_{11D7C972-0833-442F-AC89-DAB065EDE11E}" xr6:coauthVersionLast="47" xr6:coauthVersionMax="47" xr10:uidLastSave="{00000000-0000-0000-0000-000000000000}"/>
  <workbookProtection workbookAlgorithmName="SHA-512" workbookHashValue="dze4GYJVPjHn3UQJtg8HnW7BYNDx680qr2mrjvno5ZCgBerJ9U0sZAFoO2YvPtuIXc/OrDBpdFVxZIMIBv4cAQ==" workbookSaltValue="tmMSTzE8RzvyoX2/+AWzog==" workbookSpinCount="100000" lockStructure="1"/>
  <bookViews>
    <workbookView xWindow="38280" yWindow="3660" windowWidth="29040" windowHeight="15720" xr2:uid="{00000000-000D-0000-FFFF-FFFF00000000}"/>
  </bookViews>
  <sheets>
    <sheet name="評価ツール" sheetId="1" r:id="rId1"/>
  </sheets>
  <definedNames>
    <definedName name="_xlnm.Print_Area" localSheetId="0">評価ツール!$A$1:$M$75</definedName>
  </definedNames>
  <calcPr calcId="191029"/>
  <customWorkbookViews>
    <customWorkbookView name="TTC-USER - 個人用ビュー" guid="{4BA9DBA2-BF2D-456E-B7E4-16CEE1A19ADB}"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8" i="1"/>
  <c r="I43" i="1"/>
  <c r="D46" i="1" l="1"/>
  <c r="G26" i="1"/>
  <c r="I44" i="1" l="1"/>
  <c r="C4" i="1"/>
  <c r="I34" i="1" l="1"/>
  <c r="E46" i="1" s="1"/>
  <c r="I42" i="1" l="1"/>
  <c r="G46" i="1" s="1"/>
  <c r="H42" i="1"/>
  <c r="I38" i="1"/>
  <c r="F46" i="1" s="1"/>
  <c r="H38" i="1"/>
  <c r="H34" i="1"/>
  <c r="D66" i="1" l="1"/>
  <c r="H66" i="1" l="1"/>
  <c r="E69" i="1" s="1"/>
  <c r="H45" i="1"/>
  <c r="C46" i="1"/>
  <c r="I26" i="1"/>
  <c r="C50" i="1" s="1"/>
  <c r="G16" i="1"/>
  <c r="E16" i="1"/>
  <c r="G13" i="1"/>
  <c r="G9" i="1"/>
  <c r="G12" i="1"/>
  <c r="I16" i="1" l="1"/>
  <c r="G17" i="1" s="1"/>
  <c r="I17" i="1" s="1"/>
  <c r="G18" i="1" s="1"/>
  <c r="I45" i="1"/>
  <c r="H46" i="1" s="1"/>
  <c r="I46" i="1" s="1"/>
  <c r="I12" i="1"/>
  <c r="E13" i="1" s="1"/>
  <c r="I13" i="1" s="1"/>
  <c r="G14" i="1" s="1"/>
  <c r="I14" i="1" s="1"/>
  <c r="G8" i="1"/>
  <c r="I8" i="1" s="1"/>
  <c r="G66" i="1"/>
  <c r="E9" i="1" l="1"/>
  <c r="I9" i="1" s="1"/>
  <c r="E50" i="1"/>
  <c r="E18" i="1"/>
  <c r="G10" i="1" l="1"/>
  <c r="I10" i="1" s="1"/>
  <c r="C18" i="1" s="1"/>
  <c r="I18" i="1" s="1"/>
  <c r="A50" i="1" s="1"/>
  <c r="G49" i="1" s="1"/>
  <c r="A69" i="1" s="1"/>
  <c r="H69" i="1" s="1"/>
  <c r="F70" i="1" s="1"/>
  <c r="I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Kondo Keigo</author>
    <author>TTC-USER</author>
  </authors>
  <commentList>
    <comment ref="D7" authorId="0" shapeId="0" xr:uid="{429FE692-61E7-47D4-BCAE-50FEC1EA9060}">
      <text>
        <r>
          <rPr>
            <b/>
            <sz val="14"/>
            <color indexed="81"/>
            <rFont val="MS P ゴシック"/>
            <family val="3"/>
            <charset val="128"/>
          </rPr>
          <t>◎当該年度の指導事案の中に違法行為報告事案に該当する事案（『評価対象事案通知書』赤枠内）がある場合にセル横の▼をクリックし、「あり」を選択してください。</t>
        </r>
      </text>
    </comment>
    <comment ref="I7" authorId="1" shapeId="0" xr:uid="{00000000-0006-0000-0000-000001000000}">
      <text>
        <r>
          <rPr>
            <b/>
            <sz val="14"/>
            <color indexed="81"/>
            <rFont val="ＭＳ Ｐゴシック"/>
            <family val="3"/>
            <charset val="128"/>
          </rPr>
          <t xml:space="preserve"> ◎『評価対象事案通知書』赤枠内の指導事案合計点を入力して下さい。</t>
        </r>
      </text>
    </comment>
    <comment ref="I11" authorId="1" shapeId="0" xr:uid="{00000000-0006-0000-0000-000002000000}">
      <text>
        <r>
          <rPr>
            <b/>
            <sz val="14"/>
            <color indexed="81"/>
            <rFont val="ＭＳ Ｐゴシック"/>
            <family val="3"/>
            <charset val="128"/>
          </rPr>
          <t>◎『評価対象事案通知書』赤枠内の苦情事案合計点を入力して下さい。</t>
        </r>
        <r>
          <rPr>
            <b/>
            <sz val="9"/>
            <color indexed="81"/>
            <rFont val="ＭＳ Ｐゴシック"/>
            <family val="3"/>
            <charset val="128"/>
          </rPr>
          <t xml:space="preserve">
</t>
        </r>
      </text>
    </comment>
    <comment ref="I15" authorId="1" shapeId="0" xr:uid="{00000000-0006-0000-0000-000003000000}">
      <text>
        <r>
          <rPr>
            <b/>
            <sz val="14"/>
            <color indexed="81"/>
            <rFont val="ＭＳ Ｐゴシック"/>
            <family val="3"/>
            <charset val="128"/>
          </rPr>
          <t xml:space="preserve"> ◎『評価対象事案通知書』赤枠内の通報件数及び合計点数を入力して下さい。</t>
        </r>
        <r>
          <rPr>
            <b/>
            <sz val="16"/>
            <color indexed="81"/>
            <rFont val="ＭＳ Ｐゴシック"/>
            <family val="3"/>
            <charset val="128"/>
          </rPr>
          <t xml:space="preserve">
</t>
        </r>
      </text>
    </comment>
    <comment ref="I21" authorId="1" shapeId="0" xr:uid="{00000000-0006-0000-0000-000004000000}">
      <text>
        <r>
          <rPr>
            <b/>
            <sz val="14"/>
            <color indexed="81"/>
            <rFont val="MS P ゴシック"/>
            <family val="3"/>
            <charset val="128"/>
          </rPr>
          <t>指導事案評価及び苦情事案評価において取り扱った令和５年度以降の違法行為報告事案は、行政取扱事案評価では取り扱わない</t>
        </r>
      </text>
    </comment>
  </commentList>
</comments>
</file>

<file path=xl/sharedStrings.xml><?xml version="1.0" encoding="utf-8"?>
<sst xmlns="http://schemas.openxmlformats.org/spreadsheetml/2006/main" count="149" uniqueCount="114">
  <si>
    <t>①指導事案評価</t>
    <rPh sb="1" eb="3">
      <t>シドウ</t>
    </rPh>
    <rPh sb="3" eb="5">
      <t>ジアン</t>
    </rPh>
    <rPh sb="5" eb="7">
      <t>ヒョウカ</t>
    </rPh>
    <phoneticPr fontId="1"/>
  </si>
  <si>
    <t>1両当り点数</t>
    <rPh sb="1" eb="2">
      <t>リョウ</t>
    </rPh>
    <rPh sb="2" eb="3">
      <t>アタ</t>
    </rPh>
    <rPh sb="4" eb="6">
      <t>テンスウ</t>
    </rPh>
    <phoneticPr fontId="1"/>
  </si>
  <si>
    <t>指導事案評価点数</t>
    <rPh sb="0" eb="2">
      <t>シドウ</t>
    </rPh>
    <rPh sb="2" eb="4">
      <t>ジアン</t>
    </rPh>
    <rPh sb="4" eb="6">
      <t>ヒョウカ</t>
    </rPh>
    <rPh sb="6" eb="8">
      <t>テンスウ</t>
    </rPh>
    <phoneticPr fontId="1"/>
  </si>
  <si>
    <t>苦情事案評価点数</t>
    <rPh sb="0" eb="2">
      <t>クジョウ</t>
    </rPh>
    <rPh sb="2" eb="4">
      <t>ジアン</t>
    </rPh>
    <rPh sb="4" eb="6">
      <t>ヒョウカ</t>
    </rPh>
    <rPh sb="6" eb="8">
      <t>テンスウ</t>
    </rPh>
    <phoneticPr fontId="1"/>
  </si>
  <si>
    <t>サービス評価点数</t>
    <rPh sb="4" eb="6">
      <t>ヒョウカ</t>
    </rPh>
    <rPh sb="6" eb="8">
      <t>テンスウ</t>
    </rPh>
    <phoneticPr fontId="1"/>
  </si>
  <si>
    <t>①最高速度違反及び駐停車違反等評価</t>
    <rPh sb="1" eb="3">
      <t>サイコウ</t>
    </rPh>
    <rPh sb="3" eb="5">
      <t>ソクド</t>
    </rPh>
    <rPh sb="5" eb="7">
      <t>イハン</t>
    </rPh>
    <rPh sb="7" eb="8">
      <t>オヨ</t>
    </rPh>
    <rPh sb="9" eb="12">
      <t>チュウテイシャ</t>
    </rPh>
    <rPh sb="12" eb="15">
      <t>イハントウ</t>
    </rPh>
    <rPh sb="15" eb="17">
      <t>ヒョウカ</t>
    </rPh>
    <phoneticPr fontId="1"/>
  </si>
  <si>
    <t>②事故情報評価</t>
    <rPh sb="1" eb="3">
      <t>ジコ</t>
    </rPh>
    <rPh sb="3" eb="5">
      <t>ジョウホウ</t>
    </rPh>
    <rPh sb="5" eb="7">
      <t>ヒョウカ</t>
    </rPh>
    <phoneticPr fontId="1"/>
  </si>
  <si>
    <t>③過労防止評価</t>
    <rPh sb="1" eb="3">
      <t>カロウ</t>
    </rPh>
    <rPh sb="3" eb="5">
      <t>ボウシ</t>
    </rPh>
    <rPh sb="5" eb="7">
      <t>ヒョウカ</t>
    </rPh>
    <phoneticPr fontId="1"/>
  </si>
  <si>
    <t>加点措置</t>
    <rPh sb="0" eb="2">
      <t>カテン</t>
    </rPh>
    <rPh sb="2" eb="4">
      <t>ソチ</t>
    </rPh>
    <phoneticPr fontId="1"/>
  </si>
  <si>
    <t>=</t>
    <phoneticPr fontId="1"/>
  </si>
  <si>
    <t>×</t>
    <phoneticPr fontId="1"/>
  </si>
  <si>
    <t>÷</t>
    <phoneticPr fontId="1"/>
  </si>
  <si>
    <t>＋</t>
    <phoneticPr fontId="1"/>
  </si>
  <si>
    <t>－</t>
    <phoneticPr fontId="1"/>
  </si>
  <si>
    <t>通報書の平均点数</t>
    <rPh sb="0" eb="2">
      <t>ツウホウ</t>
    </rPh>
    <rPh sb="2" eb="3">
      <t>ショ</t>
    </rPh>
    <rPh sb="4" eb="6">
      <t>ヘイキン</t>
    </rPh>
    <rPh sb="6" eb="8">
      <t>テンスウ</t>
    </rPh>
    <phoneticPr fontId="1"/>
  </si>
  <si>
    <t>前提条件</t>
    <rPh sb="0" eb="2">
      <t>ゼンテイ</t>
    </rPh>
    <rPh sb="2" eb="4">
      <t>ジョウケン</t>
    </rPh>
    <phoneticPr fontId="1"/>
  </si>
  <si>
    <t>加点措置点数合計</t>
    <rPh sb="0" eb="2">
      <t>カテン</t>
    </rPh>
    <rPh sb="2" eb="4">
      <t>ソチ</t>
    </rPh>
    <rPh sb="4" eb="6">
      <t>テンスウ</t>
    </rPh>
    <rPh sb="6" eb="8">
      <t>ゴウケイ</t>
    </rPh>
    <phoneticPr fontId="1"/>
  </si>
  <si>
    <t>判定</t>
    <rPh sb="0" eb="2">
      <t>ハンテイ</t>
    </rPh>
    <phoneticPr fontId="1"/>
  </si>
  <si>
    <t>換算係数（指導事案）</t>
    <rPh sb="0" eb="2">
      <t>カンサン</t>
    </rPh>
    <rPh sb="2" eb="4">
      <t>ケイスウ</t>
    </rPh>
    <rPh sb="5" eb="7">
      <t>シドウ</t>
    </rPh>
    <rPh sb="7" eb="9">
      <t>ジアン</t>
    </rPh>
    <phoneticPr fontId="1"/>
  </si>
  <si>
    <t>換算係数（苦情事案）</t>
    <rPh sb="0" eb="2">
      <t>カンサン</t>
    </rPh>
    <rPh sb="2" eb="4">
      <t>ケイスウ</t>
    </rPh>
    <rPh sb="5" eb="7">
      <t>クジョウ</t>
    </rPh>
    <rPh sb="7" eb="9">
      <t>ジアン</t>
    </rPh>
    <phoneticPr fontId="1"/>
  </si>
  <si>
    <t>指導事案減点数</t>
    <rPh sb="0" eb="2">
      <t>シドウ</t>
    </rPh>
    <rPh sb="2" eb="4">
      <t>ジアン</t>
    </rPh>
    <rPh sb="4" eb="5">
      <t>ゲン</t>
    </rPh>
    <rPh sb="5" eb="7">
      <t>テンスウ</t>
    </rPh>
    <phoneticPr fontId="1"/>
  </si>
  <si>
    <t>苦情事案減点数</t>
    <rPh sb="0" eb="2">
      <t>クジョウ</t>
    </rPh>
    <rPh sb="2" eb="4">
      <t>ジアン</t>
    </rPh>
    <rPh sb="4" eb="5">
      <t>ゲン</t>
    </rPh>
    <rPh sb="5" eb="7">
      <t>テンスウ</t>
    </rPh>
    <phoneticPr fontId="1"/>
  </si>
  <si>
    <t>保有車両数</t>
    <rPh sb="0" eb="2">
      <t>ホユウ</t>
    </rPh>
    <rPh sb="2" eb="4">
      <t>シャリョウ</t>
    </rPh>
    <rPh sb="4" eb="5">
      <t>スウ</t>
    </rPh>
    <phoneticPr fontId="1"/>
  </si>
  <si>
    <t>延べ保有車両数</t>
    <rPh sb="0" eb="1">
      <t>ノ</t>
    </rPh>
    <rPh sb="2" eb="4">
      <t>ホユウ</t>
    </rPh>
    <rPh sb="4" eb="6">
      <t>シャリョウ</t>
    </rPh>
    <rPh sb="6" eb="7">
      <t>スウ</t>
    </rPh>
    <phoneticPr fontId="1"/>
  </si>
  <si>
    <t>基礎点数5点</t>
    <rPh sb="0" eb="2">
      <t>キソ</t>
    </rPh>
    <rPh sb="2" eb="4">
      <t>テンスウ</t>
    </rPh>
    <rPh sb="5" eb="6">
      <t>テン</t>
    </rPh>
    <phoneticPr fontId="1"/>
  </si>
  <si>
    <t>モニター通報書の通数及び合計点数</t>
    <rPh sb="4" eb="6">
      <t>ツウホウ</t>
    </rPh>
    <rPh sb="6" eb="7">
      <t>ショ</t>
    </rPh>
    <rPh sb="8" eb="9">
      <t>ツウ</t>
    </rPh>
    <rPh sb="9" eb="10">
      <t>スウ</t>
    </rPh>
    <rPh sb="10" eb="11">
      <t>オヨ</t>
    </rPh>
    <rPh sb="12" eb="14">
      <t>ゴウケイ</t>
    </rPh>
    <rPh sb="14" eb="16">
      <t>テンスウ</t>
    </rPh>
    <phoneticPr fontId="1"/>
  </si>
  <si>
    <t>総合評価</t>
    <rPh sb="0" eb="2">
      <t>ソウゴウ</t>
    </rPh>
    <rPh sb="2" eb="4">
      <t>ヒョウカ</t>
    </rPh>
    <phoneticPr fontId="1"/>
  </si>
  <si>
    <t>（加点措置点数）＝</t>
    <rPh sb="1" eb="3">
      <t>カテン</t>
    </rPh>
    <rPh sb="3" eb="5">
      <t>ソチ</t>
    </rPh>
    <rPh sb="5" eb="7">
      <t>テンスウ</t>
    </rPh>
    <phoneticPr fontId="1"/>
  </si>
  <si>
    <t>上限100点</t>
    <rPh sb="0" eb="2">
      <t>ジョウゲン</t>
    </rPh>
    <rPh sb="5" eb="6">
      <t>テン</t>
    </rPh>
    <phoneticPr fontId="1"/>
  </si>
  <si>
    <t>総合評価計（加点前）</t>
    <rPh sb="0" eb="4">
      <t>ソウゴウヒョウカ</t>
    </rPh>
    <rPh sb="4" eb="5">
      <t>ケイ</t>
    </rPh>
    <rPh sb="6" eb="8">
      <t>カテン</t>
    </rPh>
    <rPh sb="8" eb="9">
      <t>マエ</t>
    </rPh>
    <phoneticPr fontId="1"/>
  </si>
  <si>
    <t>小数点以下第一位四捨五入で整数化　→</t>
    <rPh sb="0" eb="3">
      <t>ショウスウテン</t>
    </rPh>
    <rPh sb="3" eb="5">
      <t>イカ</t>
    </rPh>
    <rPh sb="5" eb="6">
      <t>ダイ</t>
    </rPh>
    <rPh sb="6" eb="8">
      <t>イチイ</t>
    </rPh>
    <rPh sb="8" eb="12">
      <t>シシャゴニュウ</t>
    </rPh>
    <rPh sb="13" eb="15">
      <t>セイスウ</t>
    </rPh>
    <rPh sb="15" eb="16">
      <t>カ</t>
    </rPh>
    <phoneticPr fontId="1"/>
  </si>
  <si>
    <t>点数</t>
    <rPh sb="0" eb="2">
      <t>テンスウ</t>
    </rPh>
    <phoneticPr fontId="1"/>
  </si>
  <si>
    <t>→</t>
    <phoneticPr fontId="1"/>
  </si>
  <si>
    <t>④行政取扱事案評価（監査に基づく行政処分）</t>
    <rPh sb="1" eb="3">
      <t>ギョウセイ</t>
    </rPh>
    <rPh sb="3" eb="5">
      <t>トリアツカイ</t>
    </rPh>
    <rPh sb="5" eb="7">
      <t>ジアン</t>
    </rPh>
    <rPh sb="7" eb="9">
      <t>ヒョウカ</t>
    </rPh>
    <rPh sb="10" eb="12">
      <t>カンサ</t>
    </rPh>
    <rPh sb="13" eb="14">
      <t>モト</t>
    </rPh>
    <rPh sb="16" eb="18">
      <t>ギョウセイ</t>
    </rPh>
    <rPh sb="18" eb="20">
      <t>ショブン</t>
    </rPh>
    <phoneticPr fontId="1"/>
  </si>
  <si>
    <t>接客・サービス</t>
    <rPh sb="0" eb="2">
      <t>セッキャク</t>
    </rPh>
    <phoneticPr fontId="1"/>
  </si>
  <si>
    <t>②苦情事案評価</t>
    <rPh sb="1" eb="3">
      <t>クジョウ</t>
    </rPh>
    <rPh sb="3" eb="5">
      <t>ジアン</t>
    </rPh>
    <rPh sb="5" eb="7">
      <t>ヒョウカ</t>
    </rPh>
    <phoneticPr fontId="1"/>
  </si>
  <si>
    <t>③サービス評価(利用者モニター評価）</t>
    <rPh sb="5" eb="7">
      <t>ヒョウカ</t>
    </rPh>
    <rPh sb="8" eb="11">
      <t>リヨウシャ</t>
    </rPh>
    <rPh sb="15" eb="17">
      <t>ヒョウカ</t>
    </rPh>
    <phoneticPr fontId="1"/>
  </si>
  <si>
    <t>接客・サービス評価点数</t>
    <rPh sb="0" eb="2">
      <t>セッキャク</t>
    </rPh>
    <rPh sb="7" eb="9">
      <t>ヒョウカ</t>
    </rPh>
    <rPh sb="9" eb="11">
      <t>テンスウ</t>
    </rPh>
    <phoneticPr fontId="1"/>
  </si>
  <si>
    <t>配点</t>
    <rPh sb="0" eb="2">
      <t>ハイテン</t>
    </rPh>
    <phoneticPr fontId="1"/>
  </si>
  <si>
    <t>50点</t>
    <rPh sb="2" eb="3">
      <t>テン</t>
    </rPh>
    <phoneticPr fontId="1"/>
  </si>
  <si>
    <t>安全・運行管理</t>
    <rPh sb="0" eb="2">
      <t>アンゼン</t>
    </rPh>
    <rPh sb="3" eb="5">
      <t>ウンコウ</t>
    </rPh>
    <rPh sb="5" eb="7">
      <t>カンリ</t>
    </rPh>
    <phoneticPr fontId="1"/>
  </si>
  <si>
    <t>30点</t>
    <rPh sb="2" eb="3">
      <t>テン</t>
    </rPh>
    <phoneticPr fontId="1"/>
  </si>
  <si>
    <t>⑤行政取扱事案評価（苦情等に基づく行政処分）</t>
    <rPh sb="1" eb="3">
      <t>ギョウセイ</t>
    </rPh>
    <rPh sb="3" eb="5">
      <t>トリアツカイ</t>
    </rPh>
    <rPh sb="5" eb="7">
      <t>ジアン</t>
    </rPh>
    <rPh sb="7" eb="9">
      <t>ヒョウカ</t>
    </rPh>
    <rPh sb="10" eb="12">
      <t>クジョウ</t>
    </rPh>
    <rPh sb="12" eb="13">
      <t>トウ</t>
    </rPh>
    <rPh sb="14" eb="15">
      <t>モト</t>
    </rPh>
    <rPh sb="17" eb="19">
      <t>ギョウセイ</t>
    </rPh>
    <rPh sb="19" eb="21">
      <t>ショブン</t>
    </rPh>
    <phoneticPr fontId="1"/>
  </si>
  <si>
    <t>経営姿勢</t>
    <rPh sb="0" eb="2">
      <t>ケイエイ</t>
    </rPh>
    <rPh sb="2" eb="4">
      <t>シセイ</t>
    </rPh>
    <phoneticPr fontId="1"/>
  </si>
  <si>
    <t>20点</t>
    <rPh sb="2" eb="3">
      <t>テン</t>
    </rPh>
    <phoneticPr fontId="1"/>
  </si>
  <si>
    <t>評価点数
の合計</t>
    <rPh sb="0" eb="2">
      <t>ヒョウカ</t>
    </rPh>
    <rPh sb="2" eb="4">
      <t>テンスウ</t>
    </rPh>
    <rPh sb="6" eb="8">
      <t>ゴウケイ</t>
    </rPh>
    <phoneticPr fontId="1"/>
  </si>
  <si>
    <t>(1)二種免養成率</t>
    <rPh sb="3" eb="5">
      <t>ニシュ</t>
    </rPh>
    <rPh sb="5" eb="6">
      <t>メン</t>
    </rPh>
    <rPh sb="6" eb="8">
      <t>ヨウセイ</t>
    </rPh>
    <rPh sb="8" eb="9">
      <t>リツ</t>
    </rPh>
    <phoneticPr fontId="1"/>
  </si>
  <si>
    <t>(2)自主研修受講率</t>
    <rPh sb="3" eb="5">
      <t>ジシュ</t>
    </rPh>
    <rPh sb="5" eb="7">
      <t>ケンシュウ</t>
    </rPh>
    <rPh sb="7" eb="9">
      <t>ジュコウ</t>
    </rPh>
    <rPh sb="9" eb="10">
      <t>リツ</t>
    </rPh>
    <phoneticPr fontId="1"/>
  </si>
  <si>
    <t>(2)特別街頭指導</t>
    <rPh sb="3" eb="5">
      <t>トクベツ</t>
    </rPh>
    <rPh sb="5" eb="7">
      <t>ガイトウ</t>
    </rPh>
    <rPh sb="7" eb="9">
      <t>シドウ</t>
    </rPh>
    <phoneticPr fontId="1"/>
  </si>
  <si>
    <t>安全・運行管理評価点数</t>
    <rPh sb="0" eb="2">
      <t>アンゼン</t>
    </rPh>
    <rPh sb="3" eb="5">
      <t>ウンコウ</t>
    </rPh>
    <rPh sb="5" eb="7">
      <t>カンリ</t>
    </rPh>
    <rPh sb="7" eb="9">
      <t>ヒョウカ</t>
    </rPh>
    <rPh sb="9" eb="11">
      <t>テンスウ</t>
    </rPh>
    <phoneticPr fontId="1"/>
  </si>
  <si>
    <t>経営姿勢評価点数</t>
    <rPh sb="0" eb="2">
      <t>ケイエイ</t>
    </rPh>
    <rPh sb="2" eb="4">
      <t>シセイ</t>
    </rPh>
    <rPh sb="4" eb="6">
      <t>ヒョウカ</t>
    </rPh>
    <rPh sb="6" eb="8">
      <t>テンスウ</t>
    </rPh>
    <phoneticPr fontId="1"/>
  </si>
  <si>
    <t>指導事案合計</t>
    <rPh sb="0" eb="2">
      <t>シドウ</t>
    </rPh>
    <rPh sb="2" eb="4">
      <t>ジアン</t>
    </rPh>
    <rPh sb="4" eb="6">
      <t>ゴウケイ</t>
    </rPh>
    <phoneticPr fontId="1"/>
  </si>
  <si>
    <t>苦情事案合計</t>
    <rPh sb="0" eb="2">
      <t>クジョウ</t>
    </rPh>
    <rPh sb="2" eb="4">
      <t>ジアン</t>
    </rPh>
    <rPh sb="4" eb="6">
      <t>ゴウケイ</t>
    </rPh>
    <phoneticPr fontId="1"/>
  </si>
  <si>
    <t>①グリーン経営認証事業者評価</t>
    <rPh sb="5" eb="7">
      <t>ケイエイ</t>
    </rPh>
    <rPh sb="7" eb="9">
      <t>ニンショウ</t>
    </rPh>
    <rPh sb="9" eb="12">
      <t>ジギョウシャ</t>
    </rPh>
    <rPh sb="12" eb="14">
      <t>ヒョウカ</t>
    </rPh>
    <phoneticPr fontId="1"/>
  </si>
  <si>
    <t>運転者採用状況評価点数</t>
    <rPh sb="0" eb="3">
      <t>ウンテンシャ</t>
    </rPh>
    <rPh sb="3" eb="5">
      <t>サイヨウ</t>
    </rPh>
    <rPh sb="5" eb="7">
      <t>ジョウキョウ</t>
    </rPh>
    <rPh sb="7" eb="9">
      <t>ヒョウカ</t>
    </rPh>
    <rPh sb="9" eb="11">
      <t>テンスウ</t>
    </rPh>
    <phoneticPr fontId="1"/>
  </si>
  <si>
    <t>街頭指導等協力評価点数</t>
    <rPh sb="0" eb="2">
      <t>ガイトウ</t>
    </rPh>
    <rPh sb="2" eb="4">
      <t>シドウ</t>
    </rPh>
    <rPh sb="4" eb="5">
      <t>トウ</t>
    </rPh>
    <rPh sb="5" eb="7">
      <t>キョウリョク</t>
    </rPh>
    <rPh sb="7" eb="9">
      <t>ヒョウカ</t>
    </rPh>
    <rPh sb="9" eb="11">
      <t>テンスウ</t>
    </rPh>
    <phoneticPr fontId="1"/>
  </si>
  <si>
    <t>所属率により最高2点</t>
    <rPh sb="0" eb="2">
      <t>ショゾク</t>
    </rPh>
    <rPh sb="2" eb="3">
      <t>リツ</t>
    </rPh>
    <rPh sb="6" eb="8">
      <t>サイコウ</t>
    </rPh>
    <rPh sb="9" eb="10">
      <t>テン</t>
    </rPh>
    <phoneticPr fontId="1"/>
  </si>
  <si>
    <t>認証で2点</t>
    <rPh sb="0" eb="2">
      <t>ニンショウ</t>
    </rPh>
    <rPh sb="4" eb="5">
      <t>テン</t>
    </rPh>
    <phoneticPr fontId="1"/>
  </si>
  <si>
    <t>（各評価点数合計）＋</t>
    <rPh sb="1" eb="4">
      <t>カクヒョウカ</t>
    </rPh>
    <rPh sb="4" eb="6">
      <t>テンスウ</t>
    </rPh>
    <rPh sb="6" eb="8">
      <t>ゴウケイ</t>
    </rPh>
    <phoneticPr fontId="1"/>
  </si>
  <si>
    <t>※ 　簡易的な計算ツールのため、実際の評価結果とは異なる場合があります。予めご了承ください。</t>
    <rPh sb="7" eb="9">
      <t>ケイサン</t>
    </rPh>
    <phoneticPr fontId="1"/>
  </si>
  <si>
    <t>　6回中</t>
    <rPh sb="2" eb="3">
      <t>カイ</t>
    </rPh>
    <rPh sb="3" eb="4">
      <t>ナカ</t>
    </rPh>
    <phoneticPr fontId="1"/>
  </si>
  <si>
    <t>(1)指導協力員</t>
    <rPh sb="3" eb="5">
      <t>シドウ</t>
    </rPh>
    <rPh sb="5" eb="8">
      <t>キョウリョクイン</t>
    </rPh>
    <phoneticPr fontId="1"/>
  </si>
  <si>
    <t>(3)証明書活用率</t>
    <rPh sb="3" eb="6">
      <t>ショウメイショ</t>
    </rPh>
    <rPh sb="6" eb="8">
      <t>カツヨウ</t>
    </rPh>
    <rPh sb="8" eb="9">
      <t>リツ</t>
    </rPh>
    <phoneticPr fontId="1"/>
  </si>
  <si>
    <t>(1)運輸安全マネジメントセミナー等</t>
    <rPh sb="3" eb="7">
      <t>ウンユアンゼン</t>
    </rPh>
    <rPh sb="17" eb="18">
      <t>トウ</t>
    </rPh>
    <phoneticPr fontId="1"/>
  </si>
  <si>
    <t>(3)ガイドライン14項目の取組み状況</t>
    <rPh sb="11" eb="13">
      <t>コウモク</t>
    </rPh>
    <rPh sb="14" eb="16">
      <t>トリク</t>
    </rPh>
    <rPh sb="17" eb="19">
      <t>ジョウキョウ</t>
    </rPh>
    <phoneticPr fontId="1"/>
  </si>
  <si>
    <t>(2)運輸安全マネジメント評価</t>
    <phoneticPr fontId="1"/>
  </si>
  <si>
    <t>運輸安全マネジメント取組み評価点数</t>
    <rPh sb="0" eb="4">
      <t>ウンユアンゼン</t>
    </rPh>
    <rPh sb="10" eb="12">
      <t>トリク</t>
    </rPh>
    <rPh sb="13" eb="15">
      <t>ヒョウカ</t>
    </rPh>
    <rPh sb="15" eb="17">
      <t>テンスウ</t>
    </rPh>
    <phoneticPr fontId="1"/>
  </si>
  <si>
    <t>(1)外国人旅客接遇英語検定合格者等</t>
    <rPh sb="3" eb="5">
      <t>ガイコク</t>
    </rPh>
    <rPh sb="5" eb="6">
      <t>ジン</t>
    </rPh>
    <rPh sb="6" eb="8">
      <t>リョキャク</t>
    </rPh>
    <rPh sb="8" eb="10">
      <t>セツグウ</t>
    </rPh>
    <rPh sb="10" eb="12">
      <t>エイゴ</t>
    </rPh>
    <rPh sb="12" eb="14">
      <t>ケンテイ</t>
    </rPh>
    <rPh sb="14" eb="17">
      <t>ゴウカクシャ</t>
    </rPh>
    <rPh sb="17" eb="18">
      <t>トウ</t>
    </rPh>
    <phoneticPr fontId="1"/>
  </si>
  <si>
    <t>(2)外国人旅客接遇研修受講者等所属率</t>
    <rPh sb="3" eb="5">
      <t>ガイコク</t>
    </rPh>
    <rPh sb="5" eb="6">
      <t>ジン</t>
    </rPh>
    <rPh sb="6" eb="8">
      <t>リョキャク</t>
    </rPh>
    <rPh sb="8" eb="10">
      <t>セツグウ</t>
    </rPh>
    <rPh sb="10" eb="12">
      <t>ケンシュウ</t>
    </rPh>
    <rPh sb="12" eb="15">
      <t>ジュコウシャ</t>
    </rPh>
    <rPh sb="15" eb="16">
      <t>トウ</t>
    </rPh>
    <rPh sb="16" eb="18">
      <t>ショゾク</t>
    </rPh>
    <rPh sb="18" eb="19">
      <t>リツ</t>
    </rPh>
    <phoneticPr fontId="1"/>
  </si>
  <si>
    <t>(3)多言語対応音声翻訳装置等搭載車両保有率</t>
    <rPh sb="3" eb="12">
      <t>タゲンゴタイオウオンセイホンヤク</t>
    </rPh>
    <rPh sb="12" eb="14">
      <t>ソウチ</t>
    </rPh>
    <rPh sb="14" eb="15">
      <t>トウ</t>
    </rPh>
    <rPh sb="15" eb="17">
      <t>トウサイ</t>
    </rPh>
    <rPh sb="17" eb="19">
      <t>シャリョウ</t>
    </rPh>
    <rPh sb="19" eb="21">
      <t>ホユウ</t>
    </rPh>
    <rPh sb="21" eb="22">
      <t>リツ</t>
    </rPh>
    <phoneticPr fontId="1"/>
  </si>
  <si>
    <t>インバウンド対応評価点数</t>
    <rPh sb="6" eb="8">
      <t>タイオウ</t>
    </rPh>
    <rPh sb="8" eb="10">
      <t>ヒョウカ</t>
    </rPh>
    <rPh sb="10" eb="12">
      <t>テンスウ</t>
    </rPh>
    <phoneticPr fontId="1"/>
  </si>
  <si>
    <t>②先進安全装備搭載車両評価</t>
    <rPh sb="1" eb="3">
      <t>センシン</t>
    </rPh>
    <rPh sb="3" eb="5">
      <t>アンゼン</t>
    </rPh>
    <rPh sb="5" eb="7">
      <t>ソウビ</t>
    </rPh>
    <rPh sb="7" eb="9">
      <t>トウサイ</t>
    </rPh>
    <rPh sb="9" eb="11">
      <t>シャリョウ</t>
    </rPh>
    <rPh sb="11" eb="13">
      <t>ヒョウカ</t>
    </rPh>
    <phoneticPr fontId="1"/>
  </si>
  <si>
    <t>保有率により1点</t>
    <rPh sb="0" eb="2">
      <t>ホユウ</t>
    </rPh>
    <rPh sb="2" eb="3">
      <t>リツ</t>
    </rPh>
    <rPh sb="7" eb="8">
      <t>テン</t>
    </rPh>
    <phoneticPr fontId="1"/>
  </si>
  <si>
    <t>⑤観光タクシー運転者評価</t>
    <rPh sb="1" eb="3">
      <t>カンコウ</t>
    </rPh>
    <rPh sb="7" eb="10">
      <t>ウンテンシャ</t>
    </rPh>
    <rPh sb="10" eb="12">
      <t>ヒョウカ</t>
    </rPh>
    <phoneticPr fontId="1"/>
  </si>
  <si>
    <t>⑥防犯装備導入評価</t>
    <phoneticPr fontId="1"/>
  </si>
  <si>
    <t>⑦防災・救急装備導入評価</t>
    <phoneticPr fontId="1"/>
  </si>
  <si>
    <t>⑧環境美化運動評価</t>
    <phoneticPr fontId="1"/>
  </si>
  <si>
    <t>⑨女性ドライバー応援企業評価</t>
    <rPh sb="1" eb="3">
      <t>ジョセイ</t>
    </rPh>
    <rPh sb="8" eb="10">
      <t>オウエン</t>
    </rPh>
    <rPh sb="10" eb="12">
      <t>キギョウ</t>
    </rPh>
    <rPh sb="12" eb="14">
      <t>ヒョウカ</t>
    </rPh>
    <phoneticPr fontId="1"/>
  </si>
  <si>
    <t>出動実績有りは１を選択→</t>
    <rPh sb="0" eb="2">
      <t>シュツドウ</t>
    </rPh>
    <rPh sb="2" eb="4">
      <t>ジッセキ</t>
    </rPh>
    <rPh sb="4" eb="5">
      <t>アリ</t>
    </rPh>
    <rPh sb="9" eb="11">
      <t>センタク</t>
    </rPh>
    <phoneticPr fontId="1"/>
  </si>
  <si>
    <t>導入率により1点</t>
    <rPh sb="0" eb="2">
      <t>ドウニュウ</t>
    </rPh>
    <rPh sb="2" eb="3">
      <t>リツ</t>
    </rPh>
    <rPh sb="7" eb="8">
      <t>テン</t>
    </rPh>
    <phoneticPr fontId="1"/>
  </si>
  <si>
    <t>導入率等により1点</t>
    <phoneticPr fontId="1"/>
  </si>
  <si>
    <t>実績により最高2点</t>
    <rPh sb="5" eb="7">
      <t>サイコウ</t>
    </rPh>
    <phoneticPr fontId="1"/>
  </si>
  <si>
    <t>認証かつ所属率により最高2点</t>
    <rPh sb="0" eb="2">
      <t>ニンショウ</t>
    </rPh>
    <phoneticPr fontId="1"/>
  </si>
  <si>
    <t>違法行為報告事案</t>
    <phoneticPr fontId="1"/>
  </si>
  <si>
    <t>なし</t>
  </si>
  <si>
    <t>車両停止：10点　文書警告：2点</t>
    <phoneticPr fontId="1"/>
  </si>
  <si>
    <t>死亡事故(第一当事者)：5点　その他の重大事故：2点</t>
    <phoneticPr fontId="1"/>
  </si>
  <si>
    <t>東京地検へ書類送検される(た)事案：10点　その他の労働局通報：2点</t>
    <phoneticPr fontId="1"/>
  </si>
  <si>
    <t>車両停止：25,20,15,10点　文書警告：2点</t>
    <phoneticPr fontId="1"/>
  </si>
  <si>
    <t>車両停止：20,15,10点　文書警告：2点</t>
    <phoneticPr fontId="1"/>
  </si>
  <si>
    <t>③運転者採用状況評価</t>
    <rPh sb="1" eb="4">
      <t>ウンテンシャ</t>
    </rPh>
    <rPh sb="4" eb="6">
      <t>サイヨウ</t>
    </rPh>
    <rPh sb="6" eb="8">
      <t>ジョウキョウ</t>
    </rPh>
    <rPh sb="8" eb="10">
      <t>ヒョウカ</t>
    </rPh>
    <phoneticPr fontId="1"/>
  </si>
  <si>
    <t>④運輸安全マネジメント
　取組み評価</t>
    <rPh sb="1" eb="5">
      <t>ウンユアンゼン</t>
    </rPh>
    <rPh sb="13" eb="15">
      <t>トリク</t>
    </rPh>
    <rPh sb="16" eb="18">
      <t>ヒョウカ</t>
    </rPh>
    <phoneticPr fontId="1"/>
  </si>
  <si>
    <t>⑤インバウンド対応評価</t>
    <rPh sb="7" eb="9">
      <t>タイオウ</t>
    </rPh>
    <rPh sb="9" eb="11">
      <t>ヒョウカ</t>
    </rPh>
    <phoneticPr fontId="1"/>
  </si>
  <si>
    <t>⑥街頭指導等協力評価</t>
    <rPh sb="1" eb="3">
      <t>ガイトウ</t>
    </rPh>
    <rPh sb="3" eb="5">
      <t>シドウ</t>
    </rPh>
    <rPh sb="5" eb="6">
      <t>トウ</t>
    </rPh>
    <rPh sb="6" eb="8">
      <t>キョウリョク</t>
    </rPh>
    <rPh sb="8" eb="10">
      <t>ヒョウカ</t>
    </rPh>
    <phoneticPr fontId="1"/>
  </si>
  <si>
    <t>①感染防止装備導入評価</t>
    <rPh sb="1" eb="5">
      <t>カンセンボウシ</t>
    </rPh>
    <rPh sb="5" eb="7">
      <t>ソウビ</t>
    </rPh>
    <rPh sb="7" eb="9">
      <t>ドウニュウ</t>
    </rPh>
    <phoneticPr fontId="1"/>
  </si>
  <si>
    <t>②働きやすい職場認証事業者評価</t>
    <rPh sb="1" eb="2">
      <t>ハタラ</t>
    </rPh>
    <rPh sb="6" eb="8">
      <t>ショクバ</t>
    </rPh>
    <rPh sb="8" eb="10">
      <t>ニンショウ</t>
    </rPh>
    <rPh sb="10" eb="13">
      <t>ジギョウシャ</t>
    </rPh>
    <phoneticPr fontId="1"/>
  </si>
  <si>
    <t>※ 　加点措置は、当該評価対象期間中に重大かつ悪質な法令違反による車両停止処分があった事業者については適用しない。</t>
    <phoneticPr fontId="1"/>
  </si>
  <si>
    <t>前年度評価</t>
    <rPh sb="0" eb="3">
      <t>ゼンネンド</t>
    </rPh>
    <rPh sb="3" eb="5">
      <t>ヒョウカ</t>
    </rPh>
    <phoneticPr fontId="1"/>
  </si>
  <si>
    <t>評価簡易計算ツール（評価通知書を基に黄色セルに車両数、件数、点数、回数等を入力・選択してください。）</t>
    <rPh sb="0" eb="2">
      <t>ヒョウカ</t>
    </rPh>
    <rPh sb="2" eb="4">
      <t>カンイ</t>
    </rPh>
    <rPh sb="4" eb="6">
      <t>ケイサン</t>
    </rPh>
    <rPh sb="10" eb="15">
      <t>ヒョウカツウチショ</t>
    </rPh>
    <rPh sb="16" eb="17">
      <t>モト</t>
    </rPh>
    <rPh sb="33" eb="35">
      <t>カイスウ</t>
    </rPh>
    <rPh sb="35" eb="36">
      <t>ナド</t>
    </rPh>
    <rPh sb="40" eb="42">
      <t>センタク</t>
    </rPh>
    <phoneticPr fontId="1"/>
  </si>
  <si>
    <t>③ワゴンタクシー保有状況評価　</t>
    <rPh sb="8" eb="10">
      <t>ホユウ</t>
    </rPh>
    <rPh sb="10" eb="12">
      <t>ジョウキョウ</t>
    </rPh>
    <rPh sb="12" eb="14">
      <t>ヒョウカ</t>
    </rPh>
    <phoneticPr fontId="1"/>
  </si>
  <si>
    <t>保有状況により1点</t>
    <rPh sb="0" eb="2">
      <t>ホユウ</t>
    </rPh>
    <rPh sb="2" eb="4">
      <t>ジョウキョウ</t>
    </rPh>
    <rPh sb="8" eb="9">
      <t>テン</t>
    </rPh>
    <phoneticPr fontId="1"/>
  </si>
  <si>
    <t>④福祉及関係評価</t>
    <rPh sb="1" eb="3">
      <t>フクシ</t>
    </rPh>
    <rPh sb="3" eb="4">
      <t>オヨ</t>
    </rPh>
    <rPh sb="4" eb="6">
      <t>カンケイ</t>
    </rPh>
    <rPh sb="6" eb="8">
      <t>ヒョウカ</t>
    </rPh>
    <phoneticPr fontId="1"/>
  </si>
  <si>
    <t>所属状況により1点</t>
    <rPh sb="0" eb="2">
      <t>ショゾク</t>
    </rPh>
    <rPh sb="2" eb="4">
      <t>ジョウキョウ</t>
    </rPh>
    <rPh sb="8" eb="9">
      <t>テン</t>
    </rPh>
    <phoneticPr fontId="1"/>
  </si>
  <si>
    <t>⑩AED導入評価</t>
    <phoneticPr fontId="1"/>
  </si>
  <si>
    <t>⑪防犯協力評価</t>
    <rPh sb="1" eb="3">
      <t>ボウハン</t>
    </rPh>
    <rPh sb="3" eb="5">
      <t>キョウリョク</t>
    </rPh>
    <rPh sb="5" eb="7">
      <t>ヒョウカ</t>
    </rPh>
    <phoneticPr fontId="1"/>
  </si>
  <si>
    <t>⑫子育て応援評価</t>
    <rPh sb="1" eb="3">
      <t>コソダ</t>
    </rPh>
    <rPh sb="4" eb="6">
      <t>オウエン</t>
    </rPh>
    <rPh sb="6" eb="8">
      <t>ヒョウカ</t>
    </rPh>
    <phoneticPr fontId="1"/>
  </si>
  <si>
    <t>⑬デジタル化推進評価</t>
    <rPh sb="5" eb="6">
      <t>カ</t>
    </rPh>
    <rPh sb="6" eb="8">
      <t>スイシン</t>
    </rPh>
    <rPh sb="8" eb="10">
      <t>ヒョウカ</t>
    </rPh>
    <phoneticPr fontId="1"/>
  </si>
  <si>
    <t>実績及び所属率により最高2点</t>
    <rPh sb="0" eb="2">
      <t>ジッセキ</t>
    </rPh>
    <rPh sb="2" eb="3">
      <t>オヨ</t>
    </rPh>
    <rPh sb="4" eb="6">
      <t>ショゾク</t>
    </rPh>
    <phoneticPr fontId="1"/>
  </si>
  <si>
    <t>実績及び導入率により1点</t>
    <rPh sb="4" eb="6">
      <t>ドウニュウ</t>
    </rPh>
    <phoneticPr fontId="1"/>
  </si>
  <si>
    <t>実績により1点</t>
    <phoneticPr fontId="1"/>
  </si>
  <si>
    <t>実績により1点</t>
    <rPh sb="0" eb="2">
      <t>ジッセキ</t>
    </rPh>
    <rPh sb="6" eb="7">
      <t>テン</t>
    </rPh>
    <phoneticPr fontId="1"/>
  </si>
  <si>
    <t>A</t>
  </si>
  <si>
    <t>令和7年度</t>
    <rPh sb="0" eb="2">
      <t>レイワ</t>
    </rPh>
    <rPh sb="3" eb="4">
      <t>ネン</t>
    </rPh>
    <rPh sb="4" eb="5">
      <t>ド</t>
    </rPh>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</si>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</sst>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件&quot;"/>
    <numFmt numFmtId="177" formatCode="0&quot;点&quot;"/>
    <numFmt numFmtId="178" formatCode="0.00&quot;点&quot;"/>
    <numFmt numFmtId="179" formatCode="0.0000&quot;点&quot;"/>
    <numFmt numFmtId="180" formatCode="0&quot;通&quot;"/>
    <numFmt numFmtId="181" formatCode="&quot;（付与点数）&quot;0&quot;点&quot;"/>
    <numFmt numFmtId="182" formatCode="0&quot;両&quot;"/>
    <numFmt numFmtId="183" formatCode="0.0000&quot;点　　＋&quot;"/>
    <numFmt numFmtId="184" formatCode="0.0000&quot;点　　＝&quot;"/>
    <numFmt numFmtId="185" formatCode="#,##0&quot;両&quot;"/>
    <numFmt numFmtId="186" formatCode="#,##0&quot;名&quot;"/>
    <numFmt numFmtId="187" formatCode="#,##0&quot;(優遇あり)&quot;"/>
    <numFmt numFmtId="188" formatCode="0&quot;回&quot;"/>
    <numFmt numFmtId="189" formatCode="&quot;令和&quot;##&quot;年度&quot;"/>
    <numFmt numFmtId="190" formatCode="&quot;＋　　&quot;0&quot;点&quot;"/>
    <numFmt numFmtId="191" formatCode="&quot;＋　　&quot;0&quot;点　=&quot;"/>
  </numFmts>
  <fonts count="3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メイリオ"/>
      <family val="3"/>
      <charset val="128"/>
    </font>
    <font>
      <b/>
      <sz val="12"/>
      <color theme="1"/>
      <name val="メイリオ"/>
      <family val="3"/>
      <charset val="128"/>
    </font>
    <font>
      <sz val="12"/>
      <color theme="1"/>
      <name val="メイリオ"/>
      <family val="3"/>
      <charset val="128"/>
    </font>
    <font>
      <b/>
      <sz val="12"/>
      <color rgb="FF0070C0"/>
      <name val="メイリオ"/>
      <family val="3"/>
      <charset val="128"/>
    </font>
    <font>
      <b/>
      <sz val="16"/>
      <color theme="0"/>
      <name val="メイリオ"/>
      <family val="3"/>
      <charset val="128"/>
    </font>
    <font>
      <sz val="16"/>
      <color theme="0"/>
      <name val="メイリオ"/>
      <family val="3"/>
      <charset val="128"/>
    </font>
    <font>
      <sz val="16"/>
      <color theme="1"/>
      <name val="メイリオ"/>
      <family val="3"/>
      <charset val="128"/>
    </font>
    <font>
      <sz val="12"/>
      <name val="メイリオ"/>
      <family val="3"/>
      <charset val="128"/>
    </font>
    <font>
      <b/>
      <sz val="12"/>
      <color theme="4"/>
      <name val="メイリオ"/>
      <family val="3"/>
      <charset val="128"/>
    </font>
    <font>
      <b/>
      <sz val="14"/>
      <color rgb="FFFF0000"/>
      <name val="メイリオ"/>
      <family val="3"/>
      <charset val="128"/>
    </font>
    <font>
      <b/>
      <sz val="12"/>
      <name val="メイリオ"/>
      <family val="3"/>
      <charset val="128"/>
    </font>
    <font>
      <i/>
      <sz val="12"/>
      <name val="メイリオ"/>
      <family val="3"/>
      <charset val="128"/>
    </font>
    <font>
      <b/>
      <sz val="12"/>
      <color rgb="FFFF0000"/>
      <name val="メイリオ"/>
      <family val="3"/>
      <charset val="128"/>
    </font>
    <font>
      <b/>
      <sz val="16"/>
      <color theme="1"/>
      <name val="メイリオ"/>
      <family val="3"/>
      <charset val="128"/>
    </font>
    <font>
      <b/>
      <sz val="16"/>
      <color theme="5"/>
      <name val="メイリオ"/>
      <family val="3"/>
      <charset val="128"/>
    </font>
    <font>
      <b/>
      <sz val="12"/>
      <color theme="0"/>
      <name val="メイリオ"/>
      <family val="3"/>
      <charset val="128"/>
    </font>
    <font>
      <b/>
      <sz val="20"/>
      <color rgb="FFFF0000"/>
      <name val="メイリオ"/>
      <family val="3"/>
      <charset val="128"/>
    </font>
    <font>
      <b/>
      <sz val="18"/>
      <color rgb="FFFF0000"/>
      <name val="メイリオ"/>
      <family val="3"/>
      <charset val="128"/>
    </font>
    <font>
      <b/>
      <sz val="18"/>
      <color theme="5"/>
      <name val="メイリオ"/>
      <family val="3"/>
      <charset val="128"/>
    </font>
    <font>
      <b/>
      <sz val="24"/>
      <color rgb="FFFF0000"/>
      <name val="メイリオ"/>
      <family val="3"/>
      <charset val="128"/>
    </font>
    <font>
      <b/>
      <sz val="14"/>
      <color theme="1"/>
      <name val="メイリオ"/>
      <family val="3"/>
      <charset val="128"/>
    </font>
    <font>
      <b/>
      <sz val="10"/>
      <color theme="1"/>
      <name val="メイリオ"/>
      <family val="3"/>
      <charset val="128"/>
    </font>
    <font>
      <sz val="14"/>
      <color theme="1"/>
      <name val="メイリオ"/>
      <family val="3"/>
      <charset val="128"/>
    </font>
    <font>
      <b/>
      <sz val="16"/>
      <color indexed="81"/>
      <name val="ＭＳ Ｐゴシック"/>
      <family val="3"/>
      <charset val="128"/>
    </font>
    <font>
      <b/>
      <sz val="9"/>
      <color indexed="81"/>
      <name val="ＭＳ Ｐゴシック"/>
      <family val="3"/>
      <charset val="128"/>
    </font>
    <font>
      <b/>
      <sz val="14"/>
      <color indexed="81"/>
      <name val="MS P ゴシック"/>
      <family val="3"/>
      <charset val="128"/>
    </font>
    <font>
      <b/>
      <sz val="14"/>
      <color indexed="81"/>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3"/>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0070C0"/>
        <bgColor indexed="64"/>
      </patternFill>
    </fill>
    <fill>
      <patternFill patternType="solid">
        <fgColor rgb="FF00B05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8" tint="-0.49998474074526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auto="1"/>
      </right>
      <top style="medium">
        <color indexed="64"/>
      </top>
      <bottom style="thin">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25">
    <xf numFmtId="0" fontId="0" fillId="0" borderId="0" xfId="0">
      <alignment vertical="center"/>
    </xf>
    <xf numFmtId="177" fontId="4" fillId="2" borderId="1" xfId="0" applyNumberFormat="1" applyFont="1" applyFill="1" applyBorder="1" applyAlignment="1" applyProtection="1">
      <alignment horizontal="right" vertical="center" shrinkToFit="1"/>
      <protection locked="0"/>
    </xf>
    <xf numFmtId="0" fontId="3" fillId="14" borderId="0" xfId="0" applyFont="1" applyFill="1" applyAlignment="1">
      <alignment vertical="center" shrinkToFit="1"/>
    </xf>
    <xf numFmtId="0" fontId="3" fillId="0" borderId="0" xfId="0" applyFont="1" applyAlignment="1">
      <alignment vertical="center" shrinkToFit="1"/>
    </xf>
    <xf numFmtId="0" fontId="4" fillId="4" borderId="8" xfId="0" applyFont="1" applyFill="1" applyBorder="1" applyAlignment="1">
      <alignment vertical="center" shrinkToFit="1"/>
    </xf>
    <xf numFmtId="0" fontId="5" fillId="0" borderId="0" xfId="0" applyFont="1" applyAlignment="1">
      <alignment vertical="center" shrinkToFit="1"/>
    </xf>
    <xf numFmtId="0" fontId="4" fillId="8" borderId="35" xfId="0" applyFont="1" applyFill="1" applyBorder="1" applyAlignment="1">
      <alignment horizontal="center" vertical="center" shrinkToFit="1"/>
    </xf>
    <xf numFmtId="0" fontId="4" fillId="8" borderId="36" xfId="0" applyFont="1" applyFill="1" applyBorder="1" applyAlignment="1">
      <alignment horizontal="center" vertical="center" shrinkToFit="1"/>
    </xf>
    <xf numFmtId="0" fontId="8" fillId="10" borderId="12" xfId="0" applyFont="1" applyFill="1" applyBorder="1" applyAlignment="1">
      <alignment vertical="center" shrinkToFit="1"/>
    </xf>
    <xf numFmtId="0" fontId="7" fillId="10" borderId="12" xfId="0" applyFont="1" applyFill="1" applyBorder="1" applyAlignment="1">
      <alignment horizontal="right" vertical="center" shrinkToFit="1"/>
    </xf>
    <xf numFmtId="0" fontId="7" fillId="10" borderId="8" xfId="0" applyFont="1" applyFill="1" applyBorder="1" applyAlignment="1">
      <alignment horizontal="right" vertical="center" shrinkToFit="1"/>
    </xf>
    <xf numFmtId="0" fontId="9" fillId="0" borderId="0" xfId="0" applyFont="1" applyAlignment="1">
      <alignment vertical="center" shrinkToFit="1"/>
    </xf>
    <xf numFmtId="0" fontId="5" fillId="0" borderId="31" xfId="0" applyFont="1" applyBorder="1" applyAlignment="1">
      <alignment vertical="center" shrinkToFit="1"/>
    </xf>
    <xf numFmtId="0" fontId="5" fillId="0" borderId="17" xfId="0" applyFont="1" applyBorder="1" applyAlignment="1">
      <alignment horizontal="center" vertical="center" shrinkToFit="1"/>
    </xf>
    <xf numFmtId="0" fontId="5" fillId="0" borderId="25" xfId="0" applyFont="1" applyBorder="1" applyAlignment="1">
      <alignment horizontal="center" vertical="center" shrinkToFit="1"/>
    </xf>
    <xf numFmtId="182" fontId="5" fillId="0" borderId="25" xfId="0" applyNumberFormat="1" applyFont="1" applyBorder="1" applyAlignment="1">
      <alignment vertical="center" shrinkToFit="1"/>
    </xf>
    <xf numFmtId="179" fontId="10" fillId="0" borderId="19" xfId="0" applyNumberFormat="1" applyFont="1" applyBorder="1" applyAlignment="1">
      <alignment vertical="center" shrinkToFit="1"/>
    </xf>
    <xf numFmtId="0" fontId="5" fillId="0" borderId="2" xfId="0" applyFont="1" applyBorder="1" applyAlignment="1">
      <alignment vertical="center" shrinkToFit="1"/>
    </xf>
    <xf numFmtId="0" fontId="5" fillId="0" borderId="0" xfId="0" applyFont="1" applyAlignment="1">
      <alignment horizontal="center" vertical="center" shrinkToFit="1"/>
    </xf>
    <xf numFmtId="179" fontId="5" fillId="0" borderId="24" xfId="0" applyNumberFormat="1" applyFont="1" applyBorder="1" applyAlignment="1">
      <alignment vertical="center" shrinkToFit="1"/>
    </xf>
    <xf numFmtId="0" fontId="5" fillId="0" borderId="24" xfId="0" applyFont="1" applyBorder="1" applyAlignment="1">
      <alignment horizontal="center" vertical="center" shrinkToFit="1"/>
    </xf>
    <xf numFmtId="0" fontId="5" fillId="0" borderId="24" xfId="0" applyFont="1" applyBorder="1" applyAlignment="1">
      <alignment vertical="center" shrinkToFit="1"/>
    </xf>
    <xf numFmtId="178" fontId="5" fillId="0" borderId="23" xfId="0" applyNumberFormat="1" applyFont="1" applyBorder="1" applyAlignment="1">
      <alignment vertical="center" shrinkToFit="1"/>
    </xf>
    <xf numFmtId="0" fontId="5" fillId="0" borderId="6" xfId="0" applyFont="1" applyBorder="1" applyAlignment="1">
      <alignment vertical="center" shrinkToFit="1"/>
    </xf>
    <xf numFmtId="0" fontId="5" fillId="0" borderId="10" xfId="0" applyFont="1" applyBorder="1" applyAlignment="1">
      <alignment horizontal="center" vertical="center" shrinkToFit="1"/>
    </xf>
    <xf numFmtId="177" fontId="5" fillId="0" borderId="27" xfId="0" applyNumberFormat="1" applyFont="1" applyBorder="1" applyAlignment="1">
      <alignment vertical="center" shrinkToFit="1"/>
    </xf>
    <xf numFmtId="0" fontId="5" fillId="0" borderId="27" xfId="0" applyFont="1" applyBorder="1" applyAlignment="1">
      <alignment horizontal="center" vertical="center" shrinkToFit="1"/>
    </xf>
    <xf numFmtId="178" fontId="5" fillId="0" borderId="27" xfId="0" applyNumberFormat="1" applyFont="1" applyBorder="1" applyAlignment="1">
      <alignment vertical="center" shrinkToFit="1"/>
    </xf>
    <xf numFmtId="178" fontId="11" fillId="0" borderId="21" xfId="0" applyNumberFormat="1" applyFont="1" applyBorder="1" applyAlignment="1">
      <alignment vertical="center" shrinkToFit="1"/>
    </xf>
    <xf numFmtId="177" fontId="5" fillId="0" borderId="25" xfId="0" applyNumberFormat="1" applyFont="1" applyBorder="1" applyAlignment="1">
      <alignment vertical="center" shrinkToFit="1"/>
    </xf>
    <xf numFmtId="180" fontId="5" fillId="0" borderId="25" xfId="0" applyNumberFormat="1" applyFont="1" applyBorder="1" applyAlignment="1">
      <alignment vertical="center" shrinkToFit="1"/>
    </xf>
    <xf numFmtId="181" fontId="5" fillId="0" borderId="17" xfId="0" applyNumberFormat="1" applyFont="1" applyBorder="1" applyAlignment="1">
      <alignment horizontal="right" vertical="center" shrinkToFit="1"/>
    </xf>
    <xf numFmtId="179" fontId="5" fillId="0" borderId="17" xfId="0" applyNumberFormat="1" applyFont="1" applyBorder="1" applyAlignment="1">
      <alignment vertical="center" shrinkToFit="1"/>
    </xf>
    <xf numFmtId="179" fontId="11" fillId="0" borderId="30" xfId="0" applyNumberFormat="1" applyFont="1" applyBorder="1" applyAlignment="1">
      <alignment vertical="center" shrinkToFit="1"/>
    </xf>
    <xf numFmtId="178" fontId="6" fillId="3" borderId="12" xfId="0" applyNumberFormat="1" applyFont="1" applyFill="1" applyBorder="1" applyAlignment="1">
      <alignment vertical="center" shrinkToFit="1"/>
    </xf>
    <xf numFmtId="0" fontId="6" fillId="3" borderId="12" xfId="0" applyFont="1" applyFill="1" applyBorder="1" applyAlignment="1">
      <alignment horizontal="center" vertical="center" shrinkToFit="1"/>
    </xf>
    <xf numFmtId="176" fontId="6" fillId="3" borderId="12" xfId="0" applyNumberFormat="1" applyFont="1" applyFill="1" applyBorder="1" applyAlignment="1">
      <alignment horizontal="center" vertical="center" shrinkToFit="1"/>
    </xf>
    <xf numFmtId="179" fontId="6" fillId="3" borderId="12" xfId="0" applyNumberFormat="1" applyFont="1" applyFill="1" applyBorder="1" applyAlignment="1">
      <alignment vertical="center" shrinkToFit="1"/>
    </xf>
    <xf numFmtId="0" fontId="11" fillId="3" borderId="12" xfId="0" applyFont="1" applyFill="1" applyBorder="1" applyAlignment="1">
      <alignment horizontal="center" vertical="center" shrinkToFit="1"/>
    </xf>
    <xf numFmtId="179" fontId="12" fillId="3" borderId="8" xfId="0" applyNumberFormat="1" applyFont="1" applyFill="1" applyBorder="1" applyAlignment="1">
      <alignment vertical="center" shrinkToFit="1"/>
    </xf>
    <xf numFmtId="0" fontId="8" fillId="12" borderId="12" xfId="0" applyFont="1" applyFill="1" applyBorder="1" applyAlignment="1">
      <alignment vertical="center" shrinkToFit="1"/>
    </xf>
    <xf numFmtId="0" fontId="7" fillId="12" borderId="12" xfId="0" applyFont="1" applyFill="1" applyBorder="1" applyAlignment="1">
      <alignment horizontal="right" vertical="center" shrinkToFit="1"/>
    </xf>
    <xf numFmtId="0" fontId="7" fillId="12" borderId="8" xfId="0" applyFont="1" applyFill="1" applyBorder="1" applyAlignment="1">
      <alignment horizontal="right" vertical="center" shrinkToFit="1"/>
    </xf>
    <xf numFmtId="177" fontId="11" fillId="3" borderId="12" xfId="0" applyNumberFormat="1" applyFont="1" applyFill="1" applyBorder="1" applyAlignment="1">
      <alignment vertical="center" shrinkToFit="1"/>
    </xf>
    <xf numFmtId="176" fontId="11" fillId="3" borderId="12" xfId="0" applyNumberFormat="1" applyFont="1" applyFill="1" applyBorder="1" applyAlignment="1">
      <alignment horizontal="center" vertical="center" shrinkToFit="1"/>
    </xf>
    <xf numFmtId="179" fontId="11" fillId="3" borderId="12" xfId="0" applyNumberFormat="1" applyFont="1" applyFill="1" applyBorder="1" applyAlignment="1">
      <alignment vertical="center" shrinkToFit="1"/>
    </xf>
    <xf numFmtId="0" fontId="7" fillId="11" borderId="11" xfId="0" applyFont="1" applyFill="1" applyBorder="1" applyAlignment="1">
      <alignment vertical="center" shrinkToFit="1"/>
    </xf>
    <xf numFmtId="0" fontId="7" fillId="11" borderId="12" xfId="0" applyFont="1" applyFill="1" applyBorder="1" applyAlignment="1">
      <alignment vertical="center" shrinkToFit="1"/>
    </xf>
    <xf numFmtId="0" fontId="8" fillId="11" borderId="12" xfId="0" applyFont="1" applyFill="1" applyBorder="1" applyAlignment="1">
      <alignment vertical="center" shrinkToFit="1"/>
    </xf>
    <xf numFmtId="0" fontId="7" fillId="11" borderId="12" xfId="0" applyFont="1" applyFill="1" applyBorder="1" applyAlignment="1">
      <alignment horizontal="right" vertical="center" shrinkToFit="1"/>
    </xf>
    <xf numFmtId="0" fontId="7" fillId="11" borderId="8" xfId="0" applyFont="1" applyFill="1" applyBorder="1" applyAlignment="1">
      <alignment horizontal="right" vertical="center" shrinkToFit="1"/>
    </xf>
    <xf numFmtId="0" fontId="10" fillId="8" borderId="0" xfId="0" applyFont="1" applyFill="1" applyAlignment="1">
      <alignment vertical="center" shrinkToFit="1"/>
    </xf>
    <xf numFmtId="0" fontId="13" fillId="8" borderId="24" xfId="0" applyFont="1" applyFill="1" applyBorder="1" applyAlignment="1">
      <alignment horizontal="right" vertical="center" shrinkToFit="1"/>
    </xf>
    <xf numFmtId="0" fontId="10" fillId="8" borderId="24" xfId="0" applyFont="1" applyFill="1" applyBorder="1" applyAlignment="1">
      <alignment vertical="center" shrinkToFit="1"/>
    </xf>
    <xf numFmtId="0" fontId="10" fillId="8" borderId="10" xfId="0" applyFont="1" applyFill="1" applyBorder="1" applyAlignment="1">
      <alignment vertical="center" wrapText="1" shrinkToFit="1"/>
    </xf>
    <xf numFmtId="0" fontId="10" fillId="8" borderId="27" xfId="0" applyFont="1" applyFill="1" applyBorder="1" applyAlignment="1">
      <alignment vertical="center" shrinkToFit="1"/>
    </xf>
    <xf numFmtId="0" fontId="15" fillId="8" borderId="27" xfId="0" applyFont="1" applyFill="1" applyBorder="1" applyAlignment="1">
      <alignment horizontal="center" vertical="center" shrinkToFit="1"/>
    </xf>
    <xf numFmtId="0" fontId="10" fillId="8" borderId="14" xfId="0" applyFont="1" applyFill="1" applyBorder="1" applyAlignment="1">
      <alignment vertical="center" shrinkToFit="1"/>
    </xf>
    <xf numFmtId="0" fontId="15" fillId="8" borderId="10" xfId="0" applyFont="1" applyFill="1" applyBorder="1" applyAlignment="1">
      <alignment horizontal="center" vertical="center" shrinkToFit="1"/>
    </xf>
    <xf numFmtId="0" fontId="16" fillId="6" borderId="9" xfId="0" applyFont="1" applyFill="1" applyBorder="1" applyAlignment="1">
      <alignment vertical="center" shrinkToFit="1"/>
    </xf>
    <xf numFmtId="0" fontId="7" fillId="7" borderId="11" xfId="0" applyFont="1" applyFill="1" applyBorder="1" applyAlignment="1">
      <alignment vertical="center" shrinkToFit="1"/>
    </xf>
    <xf numFmtId="0" fontId="7" fillId="7" borderId="12" xfId="0" applyFont="1" applyFill="1" applyBorder="1" applyAlignment="1">
      <alignment vertical="center" shrinkToFit="1"/>
    </xf>
    <xf numFmtId="0" fontId="8" fillId="7" borderId="12" xfId="0" applyFont="1" applyFill="1" applyBorder="1" applyAlignment="1">
      <alignment vertical="center" shrinkToFit="1"/>
    </xf>
    <xf numFmtId="0" fontId="8" fillId="7" borderId="8" xfId="0" applyFont="1" applyFill="1" applyBorder="1" applyAlignment="1">
      <alignment vertical="center" shrinkToFit="1"/>
    </xf>
    <xf numFmtId="177" fontId="20" fillId="9" borderId="0" xfId="0" applyNumberFormat="1" applyFont="1" applyFill="1" applyAlignment="1">
      <alignment horizontal="right" vertical="center" shrinkToFit="1"/>
    </xf>
    <xf numFmtId="0" fontId="5" fillId="9" borderId="20" xfId="0" applyFont="1" applyFill="1" applyBorder="1" applyAlignment="1">
      <alignment horizontal="center" vertical="center" shrinkToFit="1"/>
    </xf>
    <xf numFmtId="0" fontId="21" fillId="9" borderId="29" xfId="0" applyFont="1" applyFill="1" applyBorder="1" applyAlignment="1">
      <alignment horizontal="center" vertical="center" shrinkToFit="1"/>
    </xf>
    <xf numFmtId="0" fontId="21" fillId="9" borderId="27" xfId="0" applyFont="1" applyFill="1" applyBorder="1" applyAlignment="1">
      <alignment horizontal="center" vertical="center" shrinkToFit="1"/>
    </xf>
    <xf numFmtId="0" fontId="22" fillId="9" borderId="21" xfId="0" applyFont="1" applyFill="1" applyBorder="1" applyAlignment="1">
      <alignment horizontal="center" vertical="center" shrinkToFit="1"/>
    </xf>
    <xf numFmtId="179" fontId="17" fillId="6" borderId="14" xfId="0" applyNumberFormat="1" applyFont="1" applyFill="1" applyBorder="1" applyAlignment="1">
      <alignment vertical="center" shrinkToFit="1"/>
    </xf>
    <xf numFmtId="179" fontId="17" fillId="6" borderId="15" xfId="0" applyNumberFormat="1" applyFont="1" applyFill="1" applyBorder="1" applyAlignment="1">
      <alignment vertical="center" shrinkToFit="1"/>
    </xf>
    <xf numFmtId="0" fontId="5" fillId="8" borderId="0" xfId="0" applyFont="1" applyFill="1" applyAlignment="1">
      <alignment horizontal="center" vertical="center" shrinkToFit="1"/>
    </xf>
    <xf numFmtId="0" fontId="21" fillId="8" borderId="0" xfId="0" applyFont="1" applyFill="1" applyAlignment="1">
      <alignment horizontal="center" vertical="center" shrinkToFit="1"/>
    </xf>
    <xf numFmtId="177" fontId="22" fillId="8" borderId="0" xfId="0" applyNumberFormat="1" applyFont="1" applyFill="1" applyAlignment="1">
      <alignment horizontal="center" vertical="center" shrinkToFit="1"/>
    </xf>
    <xf numFmtId="0" fontId="22" fillId="8" borderId="0" xfId="0" applyFont="1" applyFill="1" applyAlignment="1">
      <alignment horizontal="center" vertical="center" shrinkToFit="1"/>
    </xf>
    <xf numFmtId="0" fontId="5" fillId="8" borderId="9" xfId="0" applyFont="1" applyFill="1" applyBorder="1" applyAlignment="1">
      <alignment horizontal="center" vertical="center" shrinkToFit="1"/>
    </xf>
    <xf numFmtId="0" fontId="4" fillId="4" borderId="9" xfId="0" applyFont="1" applyFill="1" applyBorder="1" applyAlignment="1">
      <alignment vertical="center" shrinkToFit="1"/>
    </xf>
    <xf numFmtId="186" fontId="24" fillId="8" borderId="4" xfId="0" applyNumberFormat="1" applyFont="1" applyFill="1" applyBorder="1" applyAlignment="1">
      <alignment vertical="center" shrinkToFit="1"/>
    </xf>
    <xf numFmtId="187" fontId="4" fillId="8" borderId="7" xfId="0" applyNumberFormat="1" applyFont="1" applyFill="1" applyBorder="1" applyAlignment="1">
      <alignment vertical="center" shrinkToFit="1"/>
    </xf>
    <xf numFmtId="0" fontId="10" fillId="8" borderId="25" xfId="0" applyFont="1" applyFill="1" applyBorder="1" applyAlignment="1">
      <alignment horizontal="left" vertical="center" shrinkToFit="1"/>
    </xf>
    <xf numFmtId="177" fontId="15" fillId="0" borderId="24" xfId="0" applyNumberFormat="1" applyFont="1" applyBorder="1" applyAlignment="1">
      <alignment vertical="center" shrinkToFit="1"/>
    </xf>
    <xf numFmtId="0" fontId="14" fillId="8" borderId="24" xfId="0" applyFont="1" applyFill="1" applyBorder="1" applyAlignment="1">
      <alignment horizontal="center" vertical="center" shrinkToFit="1"/>
    </xf>
    <xf numFmtId="0" fontId="13" fillId="8" borderId="14" xfId="0" applyFont="1" applyFill="1" applyBorder="1" applyAlignment="1">
      <alignment horizontal="right" vertical="center" shrinkToFit="1"/>
    </xf>
    <xf numFmtId="0" fontId="14" fillId="8" borderId="14" xfId="0" applyFont="1" applyFill="1" applyBorder="1" applyAlignment="1">
      <alignment horizontal="center" vertical="center" shrinkToFit="1"/>
    </xf>
    <xf numFmtId="0" fontId="14" fillId="8" borderId="14" xfId="0" applyFont="1" applyFill="1" applyBorder="1" applyAlignment="1">
      <alignment horizontal="right" vertical="center" shrinkToFit="1"/>
    </xf>
    <xf numFmtId="0" fontId="14" fillId="8" borderId="24" xfId="0" applyFont="1" applyFill="1" applyBorder="1" applyAlignment="1">
      <alignment horizontal="right" vertical="center" shrinkToFit="1"/>
    </xf>
    <xf numFmtId="177" fontId="13" fillId="2" borderId="39" xfId="0" applyNumberFormat="1" applyFont="1" applyFill="1" applyBorder="1" applyAlignment="1" applyProtection="1">
      <alignment horizontal="right" vertical="center" shrinkToFit="1"/>
      <protection locked="0"/>
    </xf>
    <xf numFmtId="177" fontId="13" fillId="2" borderId="40" xfId="0" applyNumberFormat="1" applyFont="1" applyFill="1" applyBorder="1" applyAlignment="1" applyProtection="1">
      <alignment horizontal="right" vertical="center" shrinkToFit="1"/>
      <protection locked="0"/>
    </xf>
    <xf numFmtId="177" fontId="13" fillId="2" borderId="41" xfId="0" applyNumberFormat="1" applyFont="1" applyFill="1" applyBorder="1" applyAlignment="1" applyProtection="1">
      <alignment horizontal="right" vertical="center" shrinkToFit="1"/>
      <protection locked="0"/>
    </xf>
    <xf numFmtId="177" fontId="4" fillId="8" borderId="8" xfId="0" applyNumberFormat="1" applyFont="1" applyFill="1" applyBorder="1" applyAlignment="1" applyProtection="1">
      <alignment horizontal="right" vertical="center" shrinkToFit="1"/>
      <protection hidden="1"/>
    </xf>
    <xf numFmtId="0" fontId="4" fillId="3" borderId="12" xfId="0" applyFont="1" applyFill="1" applyBorder="1" applyAlignment="1">
      <alignment horizontal="center" vertical="center" shrinkToFit="1"/>
    </xf>
    <xf numFmtId="0" fontId="4" fillId="4" borderId="12" xfId="0" applyFont="1" applyFill="1" applyBorder="1" applyAlignment="1">
      <alignment vertical="center" shrinkToFit="1"/>
    </xf>
    <xf numFmtId="177" fontId="6" fillId="3" borderId="12" xfId="0" applyNumberFormat="1" applyFont="1" applyFill="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3" xfId="0" applyFont="1" applyBorder="1" applyAlignment="1">
      <alignment vertical="center" shrinkToFit="1"/>
    </xf>
    <xf numFmtId="0" fontId="5" fillId="0" borderId="15" xfId="0" applyFont="1" applyBorder="1" applyAlignment="1">
      <alignment vertical="center" shrinkToFit="1"/>
    </xf>
    <xf numFmtId="0" fontId="4" fillId="2" borderId="14" xfId="0" applyFont="1" applyFill="1" applyBorder="1" applyAlignment="1" applyProtection="1">
      <alignment horizontal="center" vertical="center" shrinkToFit="1"/>
      <protection locked="0"/>
    </xf>
    <xf numFmtId="180" fontId="4" fillId="2" borderId="6" xfId="0" applyNumberFormat="1" applyFont="1" applyFill="1" applyBorder="1" applyAlignment="1" applyProtection="1">
      <alignment horizontal="right" vertical="center" shrinkToFit="1"/>
      <protection locked="0"/>
    </xf>
    <xf numFmtId="177" fontId="4" fillId="2" borderId="8" xfId="0" applyNumberFormat="1" applyFont="1" applyFill="1" applyBorder="1" applyAlignment="1" applyProtection="1">
      <alignment horizontal="right" vertical="center" shrinkToFit="1"/>
      <protection locked="0"/>
    </xf>
    <xf numFmtId="177" fontId="4" fillId="2" borderId="42" xfId="0" applyNumberFormat="1" applyFont="1" applyFill="1" applyBorder="1" applyAlignment="1" applyProtection="1">
      <alignment horizontal="right" vertical="center" shrinkToFit="1"/>
      <protection locked="0"/>
    </xf>
    <xf numFmtId="190" fontId="6" fillId="3" borderId="12" xfId="0" applyNumberFormat="1" applyFont="1" applyFill="1" applyBorder="1" applyAlignment="1">
      <alignment horizontal="left" vertical="center" shrinkToFit="1"/>
    </xf>
    <xf numFmtId="191" fontId="6" fillId="3" borderId="12" xfId="0" applyNumberFormat="1" applyFont="1" applyFill="1" applyBorder="1" applyAlignment="1">
      <alignment horizontal="left" vertical="center" shrinkToFit="1"/>
    </xf>
    <xf numFmtId="0" fontId="9" fillId="0" borderId="0" xfId="0" applyFont="1" applyAlignment="1">
      <alignment horizontal="left" vertical="center" shrinkToFit="1"/>
    </xf>
    <xf numFmtId="0" fontId="10" fillId="8" borderId="12" xfId="0" applyFont="1" applyFill="1" applyBorder="1" applyAlignment="1">
      <alignment horizontal="right" vertical="center" shrinkToFit="1"/>
    </xf>
    <xf numFmtId="0" fontId="10" fillId="8" borderId="14" xfId="0" applyFont="1" applyFill="1" applyBorder="1" applyAlignment="1">
      <alignment horizontal="right" vertical="center" shrinkToFit="1"/>
    </xf>
    <xf numFmtId="0" fontId="10" fillId="8" borderId="24" xfId="0" applyFont="1" applyFill="1" applyBorder="1" applyAlignment="1">
      <alignment horizontal="right" vertical="center" shrinkToFit="1"/>
    </xf>
    <xf numFmtId="0" fontId="10" fillId="8" borderId="37" xfId="0" applyFont="1" applyFill="1" applyBorder="1" applyAlignment="1">
      <alignment horizontal="right" vertical="center" shrinkToFit="1"/>
    </xf>
    <xf numFmtId="0" fontId="10" fillId="0" borderId="37" xfId="0" applyFont="1" applyBorder="1" applyAlignment="1">
      <alignment horizontal="right" vertical="center" shrinkToFit="1"/>
    </xf>
    <xf numFmtId="185" fontId="4" fillId="2" borderId="15" xfId="0" applyNumberFormat="1" applyFont="1" applyFill="1" applyBorder="1" applyAlignment="1" applyProtection="1">
      <alignment horizontal="right" vertical="center" shrinkToFit="1"/>
      <protection locked="0"/>
    </xf>
    <xf numFmtId="185" fontId="4" fillId="0" borderId="21" xfId="0" applyNumberFormat="1" applyFont="1" applyBorder="1" applyAlignment="1">
      <alignment horizontal="right" vertical="center" shrinkToFit="1"/>
    </xf>
    <xf numFmtId="0" fontId="10" fillId="2" borderId="26" xfId="0" applyFont="1" applyFill="1" applyBorder="1" applyAlignment="1" applyProtection="1">
      <alignment horizontal="center" vertical="center" shrinkToFit="1"/>
      <protection locked="0"/>
    </xf>
    <xf numFmtId="188" fontId="13" fillId="2" borderId="15" xfId="0" applyNumberFormat="1" applyFont="1" applyFill="1" applyBorder="1" applyAlignment="1" applyProtection="1">
      <alignment horizontal="right" vertical="center" shrinkToFit="1"/>
      <protection locked="0"/>
    </xf>
    <xf numFmtId="0" fontId="10" fillId="8" borderId="25" xfId="0" applyFont="1" applyFill="1" applyBorder="1" applyAlignment="1">
      <alignment vertical="center" shrinkToFit="1"/>
    </xf>
    <xf numFmtId="0" fontId="13" fillId="2" borderId="23" xfId="1" applyNumberFormat="1" applyFont="1" applyFill="1" applyBorder="1" applyAlignment="1" applyProtection="1">
      <alignment horizontal="right" vertical="center" shrinkToFit="1"/>
      <protection locked="0"/>
    </xf>
    <xf numFmtId="177" fontId="13" fillId="0" borderId="39" xfId="0" applyNumberFormat="1" applyFont="1" applyBorder="1" applyAlignment="1" applyProtection="1">
      <alignment horizontal="right" vertical="center" shrinkToFit="1"/>
      <protection hidden="1"/>
    </xf>
    <xf numFmtId="177" fontId="13" fillId="0" borderId="19" xfId="0" applyNumberFormat="1" applyFont="1" applyBorder="1" applyAlignment="1" applyProtection="1">
      <alignment horizontal="right" vertical="center" shrinkToFit="1"/>
      <protection hidden="1"/>
    </xf>
    <xf numFmtId="0" fontId="3" fillId="13" borderId="24" xfId="0" applyFont="1" applyFill="1" applyBorder="1" applyAlignment="1">
      <alignment horizontal="left" vertical="center" indent="1" shrinkToFit="1"/>
    </xf>
    <xf numFmtId="0" fontId="3" fillId="13" borderId="23" xfId="0" applyFont="1" applyFill="1" applyBorder="1" applyAlignment="1">
      <alignment horizontal="left" vertical="center" indent="1" shrinkToFit="1"/>
    </xf>
    <xf numFmtId="0" fontId="5" fillId="0" borderId="22" xfId="0" applyFont="1" applyBorder="1" applyAlignment="1">
      <alignment horizontal="left" vertical="center" shrinkToFit="1"/>
    </xf>
    <xf numFmtId="0" fontId="5" fillId="0" borderId="24" xfId="0" applyFont="1" applyBorder="1" applyAlignment="1">
      <alignment horizontal="left" vertical="center" shrinkToFit="1"/>
    </xf>
    <xf numFmtId="0" fontId="16" fillId="8" borderId="10" xfId="0" applyFont="1" applyFill="1" applyBorder="1" applyAlignment="1">
      <alignment horizontal="left" vertical="center" shrinkToFit="1"/>
    </xf>
    <xf numFmtId="0" fontId="3" fillId="0" borderId="2" xfId="0" applyFont="1" applyBorder="1" applyAlignment="1">
      <alignment horizontal="right" vertical="top" textRotation="255" wrapText="1" shrinkToFit="1"/>
    </xf>
    <xf numFmtId="0" fontId="25" fillId="0" borderId="0" xfId="0" applyFont="1" applyAlignment="1">
      <alignment horizontal="center" vertical="top" textRotation="255" wrapText="1" shrinkToFit="1"/>
    </xf>
    <xf numFmtId="0" fontId="5" fillId="0" borderId="17" xfId="0" applyFont="1" applyBorder="1" applyAlignment="1">
      <alignment horizontal="left" vertical="center" shrinkToFit="1"/>
    </xf>
    <xf numFmtId="0" fontId="5" fillId="0" borderId="27" xfId="0" applyFont="1" applyBorder="1" applyAlignment="1">
      <alignment horizontal="left"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4" fillId="0" borderId="14" xfId="0" applyFont="1" applyBorder="1" applyAlignment="1">
      <alignment horizontal="right" vertical="center" shrinkToFit="1"/>
    </xf>
    <xf numFmtId="0" fontId="4" fillId="3" borderId="11"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4" fillId="0" borderId="8" xfId="0" applyFont="1" applyBorder="1" applyAlignment="1">
      <alignment horizontal="center" vertical="center" shrinkToFit="1"/>
    </xf>
    <xf numFmtId="0" fontId="4" fillId="4" borderId="11" xfId="0" applyFont="1" applyFill="1" applyBorder="1" applyAlignment="1">
      <alignment vertical="center" shrinkToFit="1"/>
    </xf>
    <xf numFmtId="0" fontId="4" fillId="4" borderId="12" xfId="0" applyFont="1" applyFill="1" applyBorder="1" applyAlignment="1">
      <alignment vertical="center" shrinkToFit="1"/>
    </xf>
    <xf numFmtId="0" fontId="10" fillId="8" borderId="24" xfId="0" applyFont="1" applyFill="1" applyBorder="1" applyAlignment="1">
      <alignment horizontal="left" vertical="center" shrinkToFit="1"/>
    </xf>
    <xf numFmtId="0" fontId="14" fillId="8" borderId="27" xfId="0" applyFont="1" applyFill="1" applyBorder="1" applyAlignment="1">
      <alignment horizontal="right" vertical="center" shrinkToFit="1"/>
    </xf>
    <xf numFmtId="0" fontId="23" fillId="8" borderId="0" xfId="0" applyFont="1" applyFill="1" applyAlignment="1">
      <alignment horizontal="left" vertical="top" wrapText="1" shrinkToFit="1"/>
    </xf>
    <xf numFmtId="0" fontId="7" fillId="12" borderId="11" xfId="0" applyFont="1" applyFill="1" applyBorder="1" applyAlignment="1">
      <alignment vertical="center" shrinkToFit="1"/>
    </xf>
    <xf numFmtId="0" fontId="7" fillId="12" borderId="12" xfId="0" applyFont="1" applyFill="1" applyBorder="1" applyAlignment="1">
      <alignment vertical="center" shrinkToFit="1"/>
    </xf>
    <xf numFmtId="0" fontId="14" fillId="8" borderId="10" xfId="0" applyFont="1" applyFill="1" applyBorder="1" applyAlignment="1">
      <alignment horizontal="center" vertical="center" shrinkToFit="1"/>
    </xf>
    <xf numFmtId="0" fontId="10" fillId="8" borderId="14" xfId="0" applyFont="1" applyFill="1" applyBorder="1" applyAlignment="1">
      <alignment horizontal="left" vertical="center" shrinkToFit="1"/>
    </xf>
    <xf numFmtId="0" fontId="10" fillId="8" borderId="3" xfId="0" applyFont="1" applyFill="1" applyBorder="1" applyAlignment="1">
      <alignment horizontal="left" vertical="center" wrapText="1" shrinkToFit="1"/>
    </xf>
    <xf numFmtId="0" fontId="10" fillId="8" borderId="9" xfId="0" applyFont="1" applyFill="1" applyBorder="1" applyAlignment="1">
      <alignment horizontal="left" vertical="center" wrapText="1" shrinkToFit="1"/>
    </xf>
    <xf numFmtId="0" fontId="10" fillId="8" borderId="2" xfId="0" applyFont="1" applyFill="1" applyBorder="1" applyAlignment="1">
      <alignment horizontal="left" vertical="center" wrapText="1" shrinkToFit="1"/>
    </xf>
    <xf numFmtId="0" fontId="10" fillId="8" borderId="0" xfId="0" applyFont="1" applyFill="1" applyAlignment="1">
      <alignment horizontal="left" vertical="center" wrapText="1" shrinkToFit="1"/>
    </xf>
    <xf numFmtId="0" fontId="10" fillId="8" borderId="6" xfId="0" applyFont="1" applyFill="1" applyBorder="1" applyAlignment="1">
      <alignment horizontal="left" vertical="center" wrapText="1" shrinkToFit="1"/>
    </xf>
    <xf numFmtId="0" fontId="10" fillId="8" borderId="10" xfId="0" applyFont="1" applyFill="1" applyBorder="1" applyAlignment="1">
      <alignment horizontal="left" vertical="center" wrapText="1" shrinkToFit="1"/>
    </xf>
    <xf numFmtId="0" fontId="23" fillId="8" borderId="0" xfId="0" applyFont="1" applyFill="1" applyAlignment="1">
      <alignment horizontal="left" vertical="top" shrinkToFit="1"/>
    </xf>
    <xf numFmtId="0" fontId="5" fillId="0" borderId="25"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177" fontId="12" fillId="3" borderId="12" xfId="0" applyNumberFormat="1" applyFont="1" applyFill="1" applyBorder="1" applyAlignment="1">
      <alignment horizontal="center" vertical="center" shrinkToFit="1"/>
    </xf>
    <xf numFmtId="177" fontId="12" fillId="3" borderId="8" xfId="0" applyNumberFormat="1" applyFont="1" applyFill="1" applyBorder="1" applyAlignment="1">
      <alignment horizontal="center" vertical="center" shrinkToFit="1"/>
    </xf>
    <xf numFmtId="0" fontId="7" fillId="5" borderId="13" xfId="0" applyFont="1" applyFill="1" applyBorder="1" applyAlignment="1">
      <alignment horizontal="left" vertical="center" shrinkToFit="1"/>
    </xf>
    <xf numFmtId="0" fontId="7" fillId="5" borderId="14" xfId="0" applyFont="1" applyFill="1" applyBorder="1" applyAlignment="1">
      <alignment horizontal="left" vertical="center" shrinkToFit="1"/>
    </xf>
    <xf numFmtId="0" fontId="7" fillId="5" borderId="15" xfId="0" applyFont="1" applyFill="1" applyBorder="1" applyAlignment="1">
      <alignment horizontal="left" vertical="center" shrinkToFit="1"/>
    </xf>
    <xf numFmtId="179" fontId="19" fillId="9" borderId="0" xfId="0" applyNumberFormat="1" applyFont="1" applyFill="1" applyAlignment="1">
      <alignment horizontal="center" vertical="center" shrinkToFit="1"/>
    </xf>
    <xf numFmtId="179" fontId="19" fillId="9" borderId="5" xfId="0" applyNumberFormat="1" applyFont="1" applyFill="1" applyBorder="1" applyAlignment="1">
      <alignment horizontal="center" vertical="center" shrinkToFit="1"/>
    </xf>
    <xf numFmtId="0" fontId="5" fillId="9" borderId="27" xfId="0" applyFont="1" applyFill="1" applyBorder="1" applyAlignment="1">
      <alignment horizontal="center" vertical="center" shrinkToFit="1"/>
    </xf>
    <xf numFmtId="177" fontId="22" fillId="9" borderId="27" xfId="0" applyNumberFormat="1" applyFont="1" applyFill="1" applyBorder="1" applyAlignment="1">
      <alignment horizontal="center" vertical="center" shrinkToFit="1"/>
    </xf>
    <xf numFmtId="0" fontId="3" fillId="13" borderId="14" xfId="0" applyFont="1" applyFill="1" applyBorder="1" applyAlignment="1">
      <alignment horizontal="left" vertical="center" indent="1" shrinkToFit="1"/>
    </xf>
    <xf numFmtId="0" fontId="3" fillId="13" borderId="15" xfId="0" applyFont="1" applyFill="1" applyBorder="1" applyAlignment="1">
      <alignment horizontal="left" vertical="center" indent="1" shrinkToFit="1"/>
    </xf>
    <xf numFmtId="0" fontId="10" fillId="8" borderId="11" xfId="0" applyFont="1" applyFill="1" applyBorder="1" applyAlignment="1">
      <alignment vertical="center" shrinkToFit="1"/>
    </xf>
    <xf numFmtId="0" fontId="10" fillId="8" borderId="12" xfId="0" applyFont="1" applyFill="1" applyBorder="1" applyAlignment="1">
      <alignment vertical="center" shrinkToFit="1"/>
    </xf>
    <xf numFmtId="0" fontId="10" fillId="8" borderId="12" xfId="0" applyFont="1" applyFill="1" applyBorder="1" applyAlignment="1">
      <alignment horizontal="left" vertical="center" shrinkToFit="1"/>
    </xf>
    <xf numFmtId="0" fontId="10" fillId="8" borderId="10" xfId="0" applyFont="1" applyFill="1" applyBorder="1" applyAlignment="1">
      <alignment horizontal="left" vertical="center" shrinkToFit="1"/>
    </xf>
    <xf numFmtId="0" fontId="3" fillId="13" borderId="12" xfId="0" applyFont="1" applyFill="1" applyBorder="1" applyAlignment="1">
      <alignment horizontal="right" vertical="center" shrinkToFit="1"/>
    </xf>
    <xf numFmtId="0" fontId="3" fillId="13" borderId="8" xfId="0" applyFont="1" applyFill="1" applyBorder="1" applyAlignment="1">
      <alignment horizontal="right" vertical="center" shrinkToFit="1"/>
    </xf>
    <xf numFmtId="0" fontId="5" fillId="13" borderId="12" xfId="0" applyFont="1" applyFill="1" applyBorder="1" applyAlignment="1">
      <alignment horizontal="right" vertical="center" shrinkToFit="1"/>
    </xf>
    <xf numFmtId="0" fontId="5" fillId="13" borderId="8" xfId="0" applyFont="1" applyFill="1" applyBorder="1" applyAlignment="1">
      <alignment horizontal="right" vertical="center" shrinkToFi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179" fontId="19" fillId="6" borderId="0" xfId="0" applyNumberFormat="1" applyFont="1" applyFill="1" applyAlignment="1">
      <alignment horizontal="center" vertical="center" shrinkToFit="1"/>
    </xf>
    <xf numFmtId="179" fontId="19" fillId="6" borderId="5" xfId="0" applyNumberFormat="1" applyFont="1" applyFill="1" applyBorder="1" applyAlignment="1">
      <alignment horizontal="center" vertical="center" shrinkToFit="1"/>
    </xf>
    <xf numFmtId="179" fontId="19" fillId="6" borderId="10" xfId="0" applyNumberFormat="1" applyFont="1" applyFill="1" applyBorder="1" applyAlignment="1">
      <alignment horizontal="center" vertical="center" shrinkToFit="1"/>
    </xf>
    <xf numFmtId="179" fontId="19" fillId="6" borderId="7" xfId="0" applyNumberFormat="1" applyFont="1" applyFill="1" applyBorder="1" applyAlignment="1">
      <alignment horizontal="center" vertical="center" shrinkToFit="1"/>
    </xf>
    <xf numFmtId="0" fontId="4" fillId="0" borderId="2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16" xfId="0" applyFont="1" applyBorder="1" applyAlignment="1">
      <alignment horizontal="center" vertical="center" shrinkToFit="1"/>
    </xf>
    <xf numFmtId="182" fontId="24" fillId="8" borderId="3" xfId="0" applyNumberFormat="1" applyFont="1" applyFill="1" applyBorder="1" applyAlignment="1">
      <alignment horizontal="center" vertical="center" wrapText="1" shrinkToFit="1"/>
    </xf>
    <xf numFmtId="182" fontId="4" fillId="8" borderId="6" xfId="0" applyNumberFormat="1" applyFont="1" applyFill="1" applyBorder="1" applyAlignment="1">
      <alignment horizontal="center" vertical="center" wrapText="1" shrinkToFit="1"/>
    </xf>
    <xf numFmtId="189" fontId="6" fillId="8" borderId="0" xfId="0" applyNumberFormat="1" applyFont="1" applyFill="1" applyAlignment="1">
      <alignment horizontal="center" vertical="center" shrinkToFit="1"/>
    </xf>
    <xf numFmtId="189" fontId="6" fillId="8" borderId="10" xfId="0" applyNumberFormat="1" applyFont="1" applyFill="1" applyBorder="1" applyAlignment="1">
      <alignment horizontal="center" vertical="center" shrinkToFit="1"/>
    </xf>
    <xf numFmtId="0" fontId="7" fillId="10" borderId="11" xfId="0" applyFont="1" applyFill="1" applyBorder="1" applyAlignment="1">
      <alignment vertical="center" shrinkToFit="1"/>
    </xf>
    <xf numFmtId="0" fontId="7" fillId="10" borderId="12" xfId="0" applyFont="1" applyFill="1" applyBorder="1" applyAlignment="1">
      <alignment vertical="center" shrinkToFit="1"/>
    </xf>
    <xf numFmtId="0" fontId="5" fillId="0" borderId="10" xfId="0" applyFont="1" applyBorder="1" applyAlignment="1">
      <alignment horizontal="left" vertical="center" shrinkToFit="1"/>
    </xf>
    <xf numFmtId="179" fontId="23" fillId="2" borderId="4" xfId="0" applyNumberFormat="1" applyFont="1" applyFill="1" applyBorder="1" applyAlignment="1" applyProtection="1">
      <alignment horizontal="center" vertical="center" shrinkToFit="1"/>
      <protection locked="0"/>
    </xf>
    <xf numFmtId="179" fontId="23" fillId="2" borderId="5" xfId="0" applyNumberFormat="1" applyFont="1" applyFill="1" applyBorder="1" applyAlignment="1" applyProtection="1">
      <alignment horizontal="center" vertical="center" shrinkToFit="1"/>
      <protection locked="0"/>
    </xf>
    <xf numFmtId="179" fontId="23" fillId="2" borderId="7" xfId="0" applyNumberFormat="1" applyFont="1" applyFill="1" applyBorder="1" applyAlignment="1" applyProtection="1">
      <alignment horizontal="center" vertical="center" shrinkToFit="1"/>
      <protection locked="0"/>
    </xf>
    <xf numFmtId="0" fontId="4" fillId="0" borderId="3"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0" fontId="14" fillId="8" borderId="27" xfId="0" applyFont="1" applyFill="1" applyBorder="1" applyAlignment="1">
      <alignment horizontal="center" vertical="center" shrinkToFit="1"/>
    </xf>
    <xf numFmtId="0" fontId="18" fillId="12" borderId="18" xfId="0" applyFont="1" applyFill="1" applyBorder="1" applyAlignment="1">
      <alignment horizontal="center" vertical="center" shrinkToFit="1"/>
    </xf>
    <xf numFmtId="183" fontId="13" fillId="6" borderId="20" xfId="0" applyNumberFormat="1" applyFont="1" applyFill="1" applyBorder="1" applyAlignment="1">
      <alignment horizontal="right" vertical="center" shrinkToFit="1"/>
    </xf>
    <xf numFmtId="183" fontId="13" fillId="6" borderId="27" xfId="0" applyNumberFormat="1" applyFont="1" applyFill="1" applyBorder="1" applyAlignment="1">
      <alignment horizontal="right" vertical="center" shrinkToFit="1"/>
    </xf>
    <xf numFmtId="0" fontId="18" fillId="11" borderId="18" xfId="0" applyFont="1" applyFill="1" applyBorder="1" applyAlignment="1">
      <alignment horizontal="center" vertical="center" shrinkToFit="1"/>
    </xf>
    <xf numFmtId="177" fontId="23" fillId="2" borderId="9" xfId="0" applyNumberFormat="1" applyFont="1" applyFill="1" applyBorder="1" applyAlignment="1" applyProtection="1">
      <alignment horizontal="center" vertical="center" shrinkToFit="1"/>
      <protection locked="0"/>
    </xf>
    <xf numFmtId="177" fontId="23" fillId="2" borderId="4" xfId="0" applyNumberFormat="1" applyFont="1" applyFill="1" applyBorder="1" applyAlignment="1" applyProtection="1">
      <alignment horizontal="center" vertical="center" shrinkToFit="1"/>
      <protection locked="0"/>
    </xf>
    <xf numFmtId="177" fontId="23" fillId="2" borderId="0" xfId="0" applyNumberFormat="1" applyFont="1" applyFill="1" applyAlignment="1" applyProtection="1">
      <alignment horizontal="center" vertical="center" shrinkToFit="1"/>
      <protection locked="0"/>
    </xf>
    <xf numFmtId="177" fontId="23" fillId="2" borderId="5" xfId="0" applyNumberFormat="1" applyFont="1" applyFill="1" applyBorder="1" applyAlignment="1" applyProtection="1">
      <alignment horizontal="center" vertical="center" shrinkToFit="1"/>
      <protection locked="0"/>
    </xf>
    <xf numFmtId="177" fontId="23" fillId="2" borderId="10" xfId="0" applyNumberFormat="1" applyFont="1" applyFill="1" applyBorder="1" applyAlignment="1" applyProtection="1">
      <alignment horizontal="center" vertical="center" shrinkToFit="1"/>
      <protection locked="0"/>
    </xf>
    <xf numFmtId="177" fontId="23" fillId="2" borderId="7" xfId="0" applyNumberFormat="1" applyFont="1" applyFill="1" applyBorder="1" applyAlignment="1" applyProtection="1">
      <alignment horizontal="center" vertical="center" shrinkToFit="1"/>
      <protection locked="0"/>
    </xf>
    <xf numFmtId="0" fontId="4" fillId="0" borderId="2"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23" fillId="8" borderId="0" xfId="0" applyFont="1" applyFill="1" applyAlignment="1">
      <alignment horizontal="left" vertical="center" wrapText="1" shrinkToFit="1"/>
    </xf>
    <xf numFmtId="179" fontId="19" fillId="9" borderId="31" xfId="0" applyNumberFormat="1" applyFont="1" applyFill="1" applyBorder="1" applyAlignment="1">
      <alignment horizontal="right" vertical="center" shrinkToFit="1"/>
    </xf>
    <xf numFmtId="179" fontId="19" fillId="9" borderId="17" xfId="0" applyNumberFormat="1" applyFont="1" applyFill="1" applyBorder="1" applyAlignment="1">
      <alignment horizontal="right" vertical="center" shrinkToFit="1"/>
    </xf>
    <xf numFmtId="0" fontId="11" fillId="9" borderId="17" xfId="0" applyFont="1" applyFill="1" applyBorder="1" applyAlignment="1">
      <alignment horizontal="center" vertical="center" shrinkToFit="1"/>
    </xf>
    <xf numFmtId="0" fontId="14" fillId="8" borderId="38" xfId="0" applyFont="1" applyFill="1" applyBorder="1" applyAlignment="1">
      <alignment horizontal="center" vertical="center" shrinkToFit="1"/>
    </xf>
    <xf numFmtId="0" fontId="14" fillId="8" borderId="24" xfId="0" applyFont="1" applyFill="1" applyBorder="1" applyAlignment="1">
      <alignment horizontal="center" vertical="center" shrinkToFit="1"/>
    </xf>
    <xf numFmtId="0" fontId="11" fillId="9" borderId="17" xfId="0" applyFont="1" applyFill="1" applyBorder="1" applyAlignment="1">
      <alignment horizontal="left" vertical="center" shrinkToFit="1"/>
    </xf>
    <xf numFmtId="177" fontId="6" fillId="3" borderId="12" xfId="0" applyNumberFormat="1" applyFont="1" applyFill="1" applyBorder="1" applyAlignment="1">
      <alignment horizontal="center" vertical="center" shrinkToFit="1"/>
    </xf>
    <xf numFmtId="0" fontId="16" fillId="6" borderId="13" xfId="0" applyFont="1" applyFill="1" applyBorder="1" applyAlignment="1">
      <alignment vertical="center" shrinkToFit="1"/>
    </xf>
    <xf numFmtId="0" fontId="16" fillId="6" borderId="14" xfId="0" applyFont="1" applyFill="1" applyBorder="1" applyAlignment="1">
      <alignment vertical="center" shrinkToFit="1"/>
    </xf>
    <xf numFmtId="0" fontId="18" fillId="10" borderId="32" xfId="0" applyFont="1" applyFill="1" applyBorder="1" applyAlignment="1">
      <alignment horizontal="center" vertical="center" shrinkToFit="1"/>
    </xf>
    <xf numFmtId="0" fontId="18" fillId="10" borderId="18" xfId="0" applyFont="1" applyFill="1" applyBorder="1" applyAlignment="1">
      <alignment horizontal="center" vertical="center" shrinkToFit="1"/>
    </xf>
    <xf numFmtId="184" fontId="13" fillId="6" borderId="27" xfId="0" applyNumberFormat="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5"/>
  <sheetViews>
    <sheetView showGridLines="0" tabSelected="1" zoomScaleNormal="100" workbookViewId="0">
      <selection activeCell="C3" sqref="C3"/>
    </sheetView>
  </sheetViews>
  <sheetFormatPr defaultColWidth="9" defaultRowHeight="22.5" customHeight="1"/>
  <cols>
    <col min="1" max="9" width="14.36328125" style="3" customWidth="1"/>
    <col min="10" max="10" width="5.26953125" style="3" customWidth="1"/>
    <col min="11" max="11" width="15.7265625" style="3" customWidth="1"/>
    <col min="12" max="16384" width="9" style="3"/>
  </cols>
  <sheetData>
    <row r="1" spans="1:13" ht="30" customHeight="1" thickBot="1">
      <c r="A1" s="121" t="s">
        <v>98</v>
      </c>
      <c r="B1" s="121"/>
      <c r="C1" s="121"/>
      <c r="D1" s="121"/>
      <c r="E1" s="121"/>
      <c r="F1" s="121"/>
      <c r="G1" s="121"/>
      <c r="H1" s="121"/>
      <c r="I1" s="2"/>
    </row>
    <row r="2" spans="1:13" ht="22.5" customHeight="1" thickBot="1">
      <c r="A2" s="134" t="s">
        <v>15</v>
      </c>
      <c r="B2" s="135"/>
      <c r="C2" s="91"/>
      <c r="D2" s="76"/>
      <c r="E2" s="76"/>
      <c r="F2" s="91"/>
      <c r="G2" s="91"/>
      <c r="H2" s="91"/>
      <c r="I2" s="4"/>
      <c r="J2" s="5"/>
    </row>
    <row r="3" spans="1:13" ht="22.5" customHeight="1">
      <c r="A3" s="184" t="s">
        <v>22</v>
      </c>
      <c r="B3" s="185"/>
      <c r="C3" s="109">
        <v>100</v>
      </c>
      <c r="D3" s="186"/>
      <c r="E3" s="77"/>
      <c r="F3" s="188" t="s">
        <v>112</v>
      </c>
      <c r="G3" s="179" t="s">
        <v>18</v>
      </c>
      <c r="H3" s="180"/>
      <c r="I3" s="6">
        <v>2700</v>
      </c>
    </row>
    <row r="4" spans="1:13" ht="22.5" customHeight="1" thickBot="1">
      <c r="A4" s="181" t="s">
        <v>23</v>
      </c>
      <c r="B4" s="182"/>
      <c r="C4" s="110">
        <f>C3*12</f>
        <v>1200</v>
      </c>
      <c r="D4" s="187"/>
      <c r="E4" s="78"/>
      <c r="F4" s="189"/>
      <c r="G4" s="183" t="s">
        <v>19</v>
      </c>
      <c r="H4" s="182"/>
      <c r="I4" s="7">
        <v>2800</v>
      </c>
    </row>
    <row r="5" spans="1:13" ht="9" customHeight="1" thickBot="1">
      <c r="A5" s="5"/>
      <c r="B5" s="5"/>
      <c r="C5" s="5"/>
      <c r="D5" s="192"/>
      <c r="E5" s="192"/>
      <c r="F5" s="192"/>
      <c r="G5" s="192"/>
      <c r="H5" s="192"/>
      <c r="I5" s="192"/>
    </row>
    <row r="6" spans="1:13" s="11" customFormat="1" ht="22.5" customHeight="1" thickBot="1">
      <c r="A6" s="190" t="s">
        <v>34</v>
      </c>
      <c r="B6" s="191"/>
      <c r="C6" s="8"/>
      <c r="D6" s="8"/>
      <c r="E6" s="8"/>
      <c r="F6" s="8"/>
      <c r="G6" s="8"/>
      <c r="H6" s="9" t="s">
        <v>38</v>
      </c>
      <c r="I6" s="10" t="s">
        <v>39</v>
      </c>
      <c r="K6" s="3"/>
      <c r="M6" s="103"/>
    </row>
    <row r="7" spans="1:13" ht="27.75" customHeight="1" thickBot="1">
      <c r="A7" s="93" t="s">
        <v>0</v>
      </c>
      <c r="B7" s="130" t="s">
        <v>83</v>
      </c>
      <c r="C7" s="130"/>
      <c r="D7" s="97" t="s">
        <v>113</v>
      </c>
      <c r="E7" s="94"/>
      <c r="F7" s="96"/>
      <c r="G7" s="126" t="s">
        <v>51</v>
      </c>
      <c r="H7" s="127"/>
      <c r="I7" s="99">
        <v>0</v>
      </c>
      <c r="J7" s="122"/>
    </row>
    <row r="8" spans="1:13" ht="19.5" customHeight="1">
      <c r="A8" s="12"/>
      <c r="B8" s="13"/>
      <c r="C8" s="120" t="s">
        <v>1</v>
      </c>
      <c r="D8" s="120"/>
      <c r="E8" s="80">
        <f>I7</f>
        <v>0</v>
      </c>
      <c r="F8" s="14" t="s">
        <v>11</v>
      </c>
      <c r="G8" s="15">
        <f>C4</f>
        <v>1200</v>
      </c>
      <c r="H8" s="14" t="s">
        <v>9</v>
      </c>
      <c r="I8" s="16">
        <f>ROUND(E8/G8,4)</f>
        <v>0</v>
      </c>
      <c r="J8" s="122"/>
    </row>
    <row r="9" spans="1:13" ht="19.5" customHeight="1">
      <c r="A9" s="17"/>
      <c r="B9" s="18"/>
      <c r="C9" s="120" t="s">
        <v>20</v>
      </c>
      <c r="D9" s="120"/>
      <c r="E9" s="19">
        <f>I8</f>
        <v>0</v>
      </c>
      <c r="F9" s="20" t="s">
        <v>10</v>
      </c>
      <c r="G9" s="21">
        <f>I3</f>
        <v>2700</v>
      </c>
      <c r="H9" s="20" t="s">
        <v>9</v>
      </c>
      <c r="I9" s="22">
        <f>E9*G9</f>
        <v>0</v>
      </c>
      <c r="J9" s="122"/>
      <c r="M9" s="123"/>
    </row>
    <row r="10" spans="1:13" ht="19.5" customHeight="1" thickBot="1">
      <c r="A10" s="23"/>
      <c r="B10" s="24"/>
      <c r="C10" s="125" t="s">
        <v>2</v>
      </c>
      <c r="D10" s="125"/>
      <c r="E10" s="25">
        <v>20</v>
      </c>
      <c r="F10" s="26" t="s">
        <v>13</v>
      </c>
      <c r="G10" s="27">
        <f>IF(D7="あり",20,I9)</f>
        <v>0</v>
      </c>
      <c r="H10" s="26" t="s">
        <v>9</v>
      </c>
      <c r="I10" s="28">
        <f>IF(E10-G10&lt;0,0,E10-G10)</f>
        <v>20</v>
      </c>
      <c r="J10" s="122"/>
      <c r="M10" s="123"/>
    </row>
    <row r="11" spans="1:13" ht="27.75" customHeight="1" thickBot="1">
      <c r="A11" s="95" t="s">
        <v>35</v>
      </c>
      <c r="B11" s="130" t="s">
        <v>83</v>
      </c>
      <c r="C11" s="130"/>
      <c r="D11" s="97" t="s">
        <v>84</v>
      </c>
      <c r="E11" s="94"/>
      <c r="F11" s="96"/>
      <c r="G11" s="126" t="s">
        <v>52</v>
      </c>
      <c r="H11" s="127"/>
      <c r="I11" s="99">
        <v>0</v>
      </c>
      <c r="J11" s="122"/>
      <c r="M11" s="123"/>
    </row>
    <row r="12" spans="1:13" ht="19.5" customHeight="1">
      <c r="A12" s="12"/>
      <c r="B12" s="13"/>
      <c r="C12" s="120" t="s">
        <v>1</v>
      </c>
      <c r="D12" s="120"/>
      <c r="E12" s="80">
        <f>I11</f>
        <v>0</v>
      </c>
      <c r="F12" s="14" t="s">
        <v>11</v>
      </c>
      <c r="G12" s="15">
        <f>C4</f>
        <v>1200</v>
      </c>
      <c r="H12" s="14" t="s">
        <v>9</v>
      </c>
      <c r="I12" s="16">
        <f>ROUND(E12/G12,4)</f>
        <v>0</v>
      </c>
      <c r="J12" s="122"/>
      <c r="M12" s="123"/>
    </row>
    <row r="13" spans="1:13" ht="19.5" customHeight="1">
      <c r="A13" s="17"/>
      <c r="B13" s="18"/>
      <c r="C13" s="120" t="s">
        <v>21</v>
      </c>
      <c r="D13" s="120"/>
      <c r="E13" s="19">
        <f>I12</f>
        <v>0</v>
      </c>
      <c r="F13" s="20" t="s">
        <v>10</v>
      </c>
      <c r="G13" s="21">
        <f>I4</f>
        <v>2800</v>
      </c>
      <c r="H13" s="20" t="s">
        <v>9</v>
      </c>
      <c r="I13" s="22">
        <f>E13*G13</f>
        <v>0</v>
      </c>
      <c r="J13" s="122"/>
      <c r="M13" s="123"/>
    </row>
    <row r="14" spans="1:13" ht="19.5" customHeight="1" thickBot="1">
      <c r="A14" s="23"/>
      <c r="B14" s="24"/>
      <c r="C14" s="125" t="s">
        <v>3</v>
      </c>
      <c r="D14" s="125"/>
      <c r="E14" s="25">
        <v>20</v>
      </c>
      <c r="F14" s="26" t="s">
        <v>13</v>
      </c>
      <c r="G14" s="27">
        <f>IF(D11="あり",20,I13)</f>
        <v>0</v>
      </c>
      <c r="H14" s="26" t="s">
        <v>9</v>
      </c>
      <c r="I14" s="28">
        <f>IF(E14-G14&lt;0,0,E14-G14)</f>
        <v>20</v>
      </c>
      <c r="J14" s="122"/>
      <c r="M14" s="123"/>
    </row>
    <row r="15" spans="1:13" ht="27.75" customHeight="1" thickBot="1">
      <c r="A15" s="151" t="s">
        <v>36</v>
      </c>
      <c r="B15" s="152"/>
      <c r="C15" s="153"/>
      <c r="D15" s="126" t="s">
        <v>25</v>
      </c>
      <c r="E15" s="127"/>
      <c r="F15" s="127"/>
      <c r="G15" s="133"/>
      <c r="H15" s="98">
        <v>1</v>
      </c>
      <c r="I15" s="100">
        <v>0</v>
      </c>
      <c r="J15" s="122"/>
      <c r="M15" s="123"/>
    </row>
    <row r="16" spans="1:13" ht="19.5" customHeight="1">
      <c r="A16" s="12"/>
      <c r="B16" s="13"/>
      <c r="C16" s="120" t="s">
        <v>14</v>
      </c>
      <c r="D16" s="150"/>
      <c r="E16" s="29">
        <f>I15</f>
        <v>0</v>
      </c>
      <c r="F16" s="14" t="s">
        <v>11</v>
      </c>
      <c r="G16" s="30">
        <f>H15</f>
        <v>1</v>
      </c>
      <c r="H16" s="14" t="s">
        <v>9</v>
      </c>
      <c r="I16" s="16">
        <f>IF(H15=0,0,ROUND(E16/G16,4))</f>
        <v>0</v>
      </c>
      <c r="J16" s="122"/>
      <c r="M16" s="123"/>
    </row>
    <row r="17" spans="1:15" ht="19.5" customHeight="1" thickBot="1">
      <c r="A17" s="23"/>
      <c r="B17" s="18"/>
      <c r="C17" s="124" t="s">
        <v>4</v>
      </c>
      <c r="D17" s="124"/>
      <c r="E17" s="31" t="s">
        <v>24</v>
      </c>
      <c r="F17" s="13" t="s">
        <v>12</v>
      </c>
      <c r="G17" s="32">
        <f>I16</f>
        <v>0</v>
      </c>
      <c r="H17" s="13" t="s">
        <v>9</v>
      </c>
      <c r="I17" s="33">
        <f>5+G17</f>
        <v>5</v>
      </c>
      <c r="J17" s="122"/>
      <c r="M17" s="123"/>
    </row>
    <row r="18" spans="1:15" ht="22.5" customHeight="1" thickBot="1">
      <c r="A18" s="131" t="s">
        <v>37</v>
      </c>
      <c r="B18" s="132"/>
      <c r="C18" s="34">
        <f>I10</f>
        <v>20</v>
      </c>
      <c r="D18" s="35" t="s">
        <v>12</v>
      </c>
      <c r="E18" s="34">
        <f>I14</f>
        <v>20</v>
      </c>
      <c r="F18" s="36" t="s">
        <v>12</v>
      </c>
      <c r="G18" s="37">
        <f>I17</f>
        <v>5</v>
      </c>
      <c r="H18" s="38" t="s">
        <v>9</v>
      </c>
      <c r="I18" s="39">
        <f>SUM(C18,E18,G18)</f>
        <v>45</v>
      </c>
      <c r="M18" s="123"/>
    </row>
    <row r="19" spans="1:15" ht="9.75" customHeight="1" thickBot="1">
      <c r="A19" s="5"/>
      <c r="B19" s="5"/>
      <c r="C19" s="5"/>
      <c r="D19" s="5"/>
      <c r="E19" s="5"/>
      <c r="F19" s="5"/>
      <c r="G19" s="5"/>
      <c r="H19" s="5"/>
      <c r="I19" s="5"/>
      <c r="M19" s="123"/>
    </row>
    <row r="20" spans="1:15" s="11" customFormat="1" ht="22.5" customHeight="1" thickBot="1">
      <c r="A20" s="139" t="s">
        <v>40</v>
      </c>
      <c r="B20" s="140"/>
      <c r="C20" s="40"/>
      <c r="D20" s="40"/>
      <c r="E20" s="40"/>
      <c r="F20" s="40"/>
      <c r="G20" s="40"/>
      <c r="H20" s="41" t="s">
        <v>38</v>
      </c>
      <c r="I20" s="42" t="s">
        <v>41</v>
      </c>
    </row>
    <row r="21" spans="1:15" ht="19.5" customHeight="1" thickBot="1">
      <c r="A21" s="128" t="s">
        <v>5</v>
      </c>
      <c r="B21" s="129"/>
      <c r="C21" s="129"/>
      <c r="D21" s="171" t="s">
        <v>85</v>
      </c>
      <c r="E21" s="171"/>
      <c r="F21" s="171"/>
      <c r="G21" s="172"/>
      <c r="H21" s="196" t="s">
        <v>45</v>
      </c>
      <c r="I21" s="193">
        <v>0</v>
      </c>
    </row>
    <row r="22" spans="1:15" ht="19.5" customHeight="1" thickBot="1">
      <c r="A22" s="128" t="s">
        <v>6</v>
      </c>
      <c r="B22" s="129"/>
      <c r="C22" s="129"/>
      <c r="D22" s="169" t="s">
        <v>86</v>
      </c>
      <c r="E22" s="169"/>
      <c r="F22" s="169"/>
      <c r="G22" s="170"/>
      <c r="H22" s="197"/>
      <c r="I22" s="194"/>
    </row>
    <row r="23" spans="1:15" ht="19.5" customHeight="1" thickBot="1">
      <c r="A23" s="128" t="s">
        <v>7</v>
      </c>
      <c r="B23" s="129"/>
      <c r="C23" s="129"/>
      <c r="D23" s="169" t="s">
        <v>87</v>
      </c>
      <c r="E23" s="169"/>
      <c r="F23" s="169"/>
      <c r="G23" s="170"/>
      <c r="H23" s="197"/>
      <c r="I23" s="194"/>
    </row>
    <row r="24" spans="1:15" ht="19.5" customHeight="1" thickBot="1">
      <c r="A24" s="128" t="s">
        <v>33</v>
      </c>
      <c r="B24" s="129"/>
      <c r="C24" s="129"/>
      <c r="D24" s="171" t="s">
        <v>88</v>
      </c>
      <c r="E24" s="171"/>
      <c r="F24" s="171"/>
      <c r="G24" s="172"/>
      <c r="H24" s="197"/>
      <c r="I24" s="194"/>
    </row>
    <row r="25" spans="1:15" ht="19.5" customHeight="1" thickBot="1">
      <c r="A25" s="128" t="s">
        <v>42</v>
      </c>
      <c r="B25" s="129"/>
      <c r="C25" s="129"/>
      <c r="D25" s="171" t="s">
        <v>89</v>
      </c>
      <c r="E25" s="171"/>
      <c r="F25" s="171"/>
      <c r="G25" s="172"/>
      <c r="H25" s="198"/>
      <c r="I25" s="195"/>
    </row>
    <row r="26" spans="1:15" ht="22.5" customHeight="1" thickBot="1">
      <c r="A26" s="173" t="s">
        <v>49</v>
      </c>
      <c r="B26" s="174"/>
      <c r="C26" s="174"/>
      <c r="D26" s="90"/>
      <c r="E26" s="43">
        <v>30</v>
      </c>
      <c r="F26" s="44" t="s">
        <v>13</v>
      </c>
      <c r="G26" s="45">
        <f>I21</f>
        <v>0</v>
      </c>
      <c r="H26" s="38" t="s">
        <v>9</v>
      </c>
      <c r="I26" s="39">
        <f>IF(E26-G26&lt;0,0,E26-G26)</f>
        <v>30</v>
      </c>
    </row>
    <row r="27" spans="1:15" ht="9.75" customHeight="1" thickBot="1">
      <c r="A27" s="5"/>
      <c r="B27" s="5"/>
      <c r="C27" s="5"/>
      <c r="D27" s="5"/>
      <c r="E27" s="5"/>
      <c r="F27" s="5"/>
      <c r="G27" s="5"/>
      <c r="H27" s="5"/>
      <c r="I27" s="5"/>
    </row>
    <row r="28" spans="1:15" s="11" customFormat="1" ht="22.5" customHeight="1" thickBot="1">
      <c r="A28" s="46" t="s">
        <v>43</v>
      </c>
      <c r="B28" s="47"/>
      <c r="C28" s="48"/>
      <c r="D28" s="48"/>
      <c r="E28" s="48"/>
      <c r="F28" s="48"/>
      <c r="G28" s="48"/>
      <c r="H28" s="49" t="s">
        <v>38</v>
      </c>
      <c r="I28" s="50" t="s">
        <v>44</v>
      </c>
      <c r="K28" s="3"/>
      <c r="L28" s="3"/>
      <c r="M28" s="3"/>
      <c r="N28" s="3"/>
      <c r="O28" s="3"/>
    </row>
    <row r="29" spans="1:15" s="51" customFormat="1" ht="19.5" customHeight="1" thickBot="1">
      <c r="A29" s="165" t="s">
        <v>94</v>
      </c>
      <c r="B29" s="166"/>
      <c r="C29" s="166"/>
      <c r="D29" s="167"/>
      <c r="E29" s="167"/>
      <c r="F29" s="167"/>
      <c r="G29" s="167"/>
      <c r="H29" s="104" t="s">
        <v>31</v>
      </c>
      <c r="I29" s="1">
        <v>0</v>
      </c>
      <c r="K29" s="3"/>
      <c r="L29" s="3"/>
      <c r="M29" s="3"/>
      <c r="N29" s="3"/>
      <c r="O29" s="3"/>
    </row>
    <row r="30" spans="1:15" s="51" customFormat="1" ht="19.5" customHeight="1" thickBot="1">
      <c r="A30" s="165" t="s">
        <v>95</v>
      </c>
      <c r="B30" s="166"/>
      <c r="C30" s="166"/>
      <c r="D30" s="167"/>
      <c r="E30" s="167"/>
      <c r="F30" s="167"/>
      <c r="G30" s="167"/>
      <c r="H30" s="104" t="s">
        <v>31</v>
      </c>
      <c r="I30" s="1">
        <v>0</v>
      </c>
      <c r="K30" s="3"/>
      <c r="L30" s="3"/>
      <c r="M30" s="3"/>
      <c r="N30" s="3"/>
      <c r="O30" s="3"/>
    </row>
    <row r="31" spans="1:15" s="51" customFormat="1" ht="19.5" customHeight="1">
      <c r="A31" s="143" t="s">
        <v>90</v>
      </c>
      <c r="B31" s="144"/>
      <c r="C31" s="142" t="s">
        <v>46</v>
      </c>
      <c r="D31" s="142"/>
      <c r="E31" s="82"/>
      <c r="F31" s="82"/>
      <c r="G31" s="57"/>
      <c r="H31" s="105" t="s">
        <v>31</v>
      </c>
      <c r="I31" s="86">
        <v>0</v>
      </c>
    </row>
    <row r="32" spans="1:15" s="51" customFormat="1" ht="19.5" customHeight="1">
      <c r="A32" s="145"/>
      <c r="B32" s="146"/>
      <c r="C32" s="136" t="s">
        <v>47</v>
      </c>
      <c r="D32" s="136"/>
      <c r="E32" s="52"/>
      <c r="F32" s="52"/>
      <c r="G32" s="53"/>
      <c r="H32" s="106" t="s">
        <v>31</v>
      </c>
      <c r="I32" s="87">
        <v>0</v>
      </c>
    </row>
    <row r="33" spans="1:9" s="51" customFormat="1" ht="19.5" customHeight="1" thickBot="1">
      <c r="A33" s="145"/>
      <c r="B33" s="146"/>
      <c r="C33" s="136" t="s">
        <v>62</v>
      </c>
      <c r="D33" s="136"/>
      <c r="E33" s="52"/>
      <c r="F33" s="52"/>
      <c r="G33" s="53"/>
      <c r="H33" s="106" t="s">
        <v>31</v>
      </c>
      <c r="I33" s="88">
        <v>0</v>
      </c>
    </row>
    <row r="34" spans="1:9" s="51" customFormat="1" ht="19.5" customHeight="1" thickBot="1">
      <c r="A34" s="147"/>
      <c r="B34" s="148"/>
      <c r="C34" s="54"/>
      <c r="D34" s="55"/>
      <c r="E34" s="55"/>
      <c r="F34" s="199" t="s">
        <v>54</v>
      </c>
      <c r="G34" s="199"/>
      <c r="H34" s="56" t="str">
        <f>IF(SUM(I31,I32,I33)&gt;4,"【上限4点】","")</f>
        <v/>
      </c>
      <c r="I34" s="89">
        <f>IF(SUM(I31,I32,I33)&gt;4,4,SUM(I31,I32,I33))</f>
        <v>0</v>
      </c>
    </row>
    <row r="35" spans="1:9" s="51" customFormat="1" ht="19.5" customHeight="1">
      <c r="A35" s="143" t="s">
        <v>91</v>
      </c>
      <c r="B35" s="144"/>
      <c r="C35" s="142" t="s">
        <v>63</v>
      </c>
      <c r="D35" s="142"/>
      <c r="E35" s="142"/>
      <c r="F35" s="83"/>
      <c r="G35" s="83"/>
      <c r="H35" s="105" t="s">
        <v>31</v>
      </c>
      <c r="I35" s="86">
        <v>0</v>
      </c>
    </row>
    <row r="36" spans="1:9" s="51" customFormat="1" ht="19.5" customHeight="1">
      <c r="A36" s="145"/>
      <c r="B36" s="146"/>
      <c r="C36" s="136" t="s">
        <v>65</v>
      </c>
      <c r="D36" s="136"/>
      <c r="E36" s="136"/>
      <c r="F36" s="81"/>
      <c r="G36" s="81"/>
      <c r="H36" s="106" t="s">
        <v>31</v>
      </c>
      <c r="I36" s="87">
        <v>0</v>
      </c>
    </row>
    <row r="37" spans="1:9" s="51" customFormat="1" ht="19.5" customHeight="1" thickBot="1">
      <c r="A37" s="145"/>
      <c r="B37" s="146"/>
      <c r="C37" s="136" t="s">
        <v>64</v>
      </c>
      <c r="D37" s="136"/>
      <c r="E37" s="136"/>
      <c r="F37" s="81"/>
      <c r="G37" s="81"/>
      <c r="H37" s="106" t="s">
        <v>31</v>
      </c>
      <c r="I37" s="88">
        <v>0</v>
      </c>
    </row>
    <row r="38" spans="1:9" s="51" customFormat="1" ht="19.5" customHeight="1" thickBot="1">
      <c r="A38" s="147"/>
      <c r="B38" s="148"/>
      <c r="C38" s="168"/>
      <c r="D38" s="168"/>
      <c r="E38" s="137" t="s">
        <v>66</v>
      </c>
      <c r="F38" s="137"/>
      <c r="G38" s="137"/>
      <c r="H38" s="56" t="str">
        <f>IF(SUM(I35,I36,I37)&gt;4,"【上限4点】","")</f>
        <v/>
      </c>
      <c r="I38" s="89">
        <f>IF(SUM(I35,I36,I37)&gt;4,4,SUM(I35,I36,I37))</f>
        <v>0</v>
      </c>
    </row>
    <row r="39" spans="1:9" s="51" customFormat="1" ht="19.5" customHeight="1">
      <c r="A39" s="145" t="s">
        <v>92</v>
      </c>
      <c r="B39" s="146"/>
      <c r="C39" s="142" t="s">
        <v>67</v>
      </c>
      <c r="D39" s="142"/>
      <c r="E39" s="142"/>
      <c r="F39" s="84"/>
      <c r="G39" s="84"/>
      <c r="H39" s="105" t="s">
        <v>31</v>
      </c>
      <c r="I39" s="86">
        <v>0</v>
      </c>
    </row>
    <row r="40" spans="1:9" s="51" customFormat="1" ht="19.5" customHeight="1">
      <c r="A40" s="145"/>
      <c r="B40" s="146"/>
      <c r="C40" s="136" t="s">
        <v>68</v>
      </c>
      <c r="D40" s="136"/>
      <c r="E40" s="136"/>
      <c r="F40" s="85"/>
      <c r="G40" s="85"/>
      <c r="H40" s="106" t="s">
        <v>31</v>
      </c>
      <c r="I40" s="87">
        <v>0</v>
      </c>
    </row>
    <row r="41" spans="1:9" s="51" customFormat="1" ht="19.5" customHeight="1" thickBot="1">
      <c r="A41" s="145"/>
      <c r="B41" s="146"/>
      <c r="C41" s="136" t="s">
        <v>69</v>
      </c>
      <c r="D41" s="136"/>
      <c r="E41" s="136"/>
      <c r="F41" s="85"/>
      <c r="G41" s="85"/>
      <c r="H41" s="106" t="s">
        <v>31</v>
      </c>
      <c r="I41" s="88">
        <v>0</v>
      </c>
    </row>
    <row r="42" spans="1:9" s="51" customFormat="1" ht="19.5" customHeight="1" thickBot="1">
      <c r="A42" s="147"/>
      <c r="B42" s="148"/>
      <c r="C42" s="79"/>
      <c r="D42" s="79"/>
      <c r="E42" s="137" t="s">
        <v>70</v>
      </c>
      <c r="F42" s="137"/>
      <c r="G42" s="137"/>
      <c r="H42" s="56" t="str">
        <f>IF(SUM(I39,I40,I41)&gt;4,"【上限4点】","")</f>
        <v/>
      </c>
      <c r="I42" s="89">
        <f>IF(SUM(I39,I40,I41)&gt;4,4,SUM(I39,I40,I41))</f>
        <v>0</v>
      </c>
    </row>
    <row r="43" spans="1:9" s="51" customFormat="1" ht="19.5" customHeight="1">
      <c r="A43" s="143" t="s">
        <v>93</v>
      </c>
      <c r="B43" s="144"/>
      <c r="C43" s="142" t="s">
        <v>61</v>
      </c>
      <c r="D43" s="142"/>
      <c r="E43" s="107" t="s">
        <v>97</v>
      </c>
      <c r="F43" s="111" t="s">
        <v>111</v>
      </c>
      <c r="G43" s="108" t="s">
        <v>60</v>
      </c>
      <c r="H43" s="112">
        <v>0</v>
      </c>
      <c r="I43" s="115">
        <f>IF(F43="AAA",IF(H43=1,1,IF(H43=2,2,IF(H43=3,3,IF(H43=4,4,IF(H43=5,4,IF(H43=6,4,0)))))),IF(H43=1,1,IF(H43=2,2,IF(H43=3,3,IF(H43=4,3,IF(H43=5,4,IF(H43=6,4,0)))))))</f>
        <v>0</v>
      </c>
    </row>
    <row r="44" spans="1:9" s="51" customFormat="1" ht="19.5" customHeight="1" thickBot="1">
      <c r="A44" s="145"/>
      <c r="B44" s="146"/>
      <c r="C44" s="136" t="s">
        <v>48</v>
      </c>
      <c r="D44" s="136"/>
      <c r="E44" s="113"/>
      <c r="F44" s="216" t="s">
        <v>78</v>
      </c>
      <c r="G44" s="217"/>
      <c r="H44" s="114">
        <v>0</v>
      </c>
      <c r="I44" s="116">
        <f>H44</f>
        <v>0</v>
      </c>
    </row>
    <row r="45" spans="1:9" s="51" customFormat="1" ht="19.5" customHeight="1" thickBot="1">
      <c r="A45" s="147"/>
      <c r="B45" s="148"/>
      <c r="C45" s="55"/>
      <c r="D45" s="55"/>
      <c r="E45" s="55"/>
      <c r="F45" s="141" t="s">
        <v>55</v>
      </c>
      <c r="G45" s="141"/>
      <c r="H45" s="58" t="str">
        <f>IF(SUM(I43,I44)&gt;4,"【上限4点】","")</f>
        <v/>
      </c>
      <c r="I45" s="89">
        <f>IF(SUM(I43,I44)&gt;4,4,SUM(I43:I44))</f>
        <v>0</v>
      </c>
    </row>
    <row r="46" spans="1:9" ht="22.5" customHeight="1" thickBot="1">
      <c r="A46" s="173" t="s">
        <v>50</v>
      </c>
      <c r="B46" s="174"/>
      <c r="C46" s="92">
        <f>I29</f>
        <v>0</v>
      </c>
      <c r="D46" s="101">
        <f>I30</f>
        <v>0</v>
      </c>
      <c r="E46" s="101">
        <f>I34</f>
        <v>0</v>
      </c>
      <c r="F46" s="101">
        <f>I38</f>
        <v>0</v>
      </c>
      <c r="G46" s="101">
        <f>I42</f>
        <v>0</v>
      </c>
      <c r="H46" s="102">
        <f>I45</f>
        <v>0</v>
      </c>
      <c r="I46" s="39">
        <f>SUM(C46:H46)</f>
        <v>0</v>
      </c>
    </row>
    <row r="47" spans="1:9" ht="9.75" customHeight="1" thickBot="1">
      <c r="A47" s="5"/>
      <c r="B47" s="5"/>
      <c r="C47" s="5"/>
      <c r="D47" s="5"/>
      <c r="E47" s="5"/>
      <c r="F47" s="5"/>
      <c r="G47" s="5"/>
      <c r="H47" s="5"/>
      <c r="I47" s="5"/>
    </row>
    <row r="48" spans="1:9" s="11" customFormat="1" ht="22.5" customHeight="1">
      <c r="A48" s="220" t="s">
        <v>29</v>
      </c>
      <c r="B48" s="221"/>
      <c r="C48" s="59"/>
      <c r="D48" s="59"/>
      <c r="E48" s="59"/>
      <c r="F48" s="59"/>
      <c r="G48" s="69"/>
      <c r="H48" s="69"/>
      <c r="I48" s="70"/>
    </row>
    <row r="49" spans="1:9" ht="22.5" customHeight="1">
      <c r="A49" s="222" t="s">
        <v>34</v>
      </c>
      <c r="B49" s="223"/>
      <c r="C49" s="200" t="s">
        <v>40</v>
      </c>
      <c r="D49" s="200"/>
      <c r="E49" s="203" t="s">
        <v>43</v>
      </c>
      <c r="F49" s="203"/>
      <c r="G49" s="175">
        <f>ROUND(A50+C50+E50,2)</f>
        <v>75</v>
      </c>
      <c r="H49" s="175"/>
      <c r="I49" s="176"/>
    </row>
    <row r="50" spans="1:9" ht="22.5" customHeight="1" thickBot="1">
      <c r="A50" s="201">
        <f>I18</f>
        <v>45</v>
      </c>
      <c r="B50" s="202"/>
      <c r="C50" s="202">
        <f>I26</f>
        <v>30</v>
      </c>
      <c r="D50" s="202"/>
      <c r="E50" s="224">
        <f>I46</f>
        <v>0</v>
      </c>
      <c r="F50" s="224"/>
      <c r="G50" s="177"/>
      <c r="H50" s="177"/>
      <c r="I50" s="178"/>
    </row>
    <row r="51" spans="1:9" ht="9.75" customHeight="1" thickBot="1">
      <c r="A51" s="5"/>
      <c r="B51" s="5"/>
      <c r="C51" s="5"/>
      <c r="D51" s="5"/>
      <c r="E51" s="5"/>
      <c r="F51" s="5"/>
      <c r="G51" s="5"/>
      <c r="H51" s="5"/>
      <c r="I51" s="5"/>
    </row>
    <row r="52" spans="1:9" s="11" customFormat="1" ht="22.5" customHeight="1" thickBot="1">
      <c r="A52" s="60" t="s">
        <v>8</v>
      </c>
      <c r="B52" s="61"/>
      <c r="C52" s="62"/>
      <c r="D52" s="62"/>
      <c r="E52" s="62"/>
      <c r="F52" s="62"/>
      <c r="G52" s="62"/>
      <c r="H52" s="62"/>
      <c r="I52" s="63"/>
    </row>
    <row r="53" spans="1:9" ht="19.5" customHeight="1">
      <c r="A53" s="151" t="s">
        <v>53</v>
      </c>
      <c r="B53" s="152"/>
      <c r="C53" s="152"/>
      <c r="D53" s="152"/>
      <c r="E53" s="163" t="s">
        <v>57</v>
      </c>
      <c r="F53" s="164"/>
      <c r="G53" s="196" t="s">
        <v>45</v>
      </c>
      <c r="H53" s="204">
        <v>0</v>
      </c>
      <c r="I53" s="205"/>
    </row>
    <row r="54" spans="1:9" ht="19.5" customHeight="1">
      <c r="A54" s="119" t="s">
        <v>71</v>
      </c>
      <c r="B54" s="120"/>
      <c r="C54" s="120"/>
      <c r="D54" s="120"/>
      <c r="E54" s="117" t="s">
        <v>72</v>
      </c>
      <c r="F54" s="118"/>
      <c r="G54" s="210"/>
      <c r="H54" s="206"/>
      <c r="I54" s="207"/>
    </row>
    <row r="55" spans="1:9" ht="19.5" customHeight="1">
      <c r="A55" s="119" t="s">
        <v>99</v>
      </c>
      <c r="B55" s="120"/>
      <c r="C55" s="120"/>
      <c r="D55" s="120"/>
      <c r="E55" s="117" t="s">
        <v>100</v>
      </c>
      <c r="F55" s="118"/>
      <c r="G55" s="210"/>
      <c r="H55" s="206"/>
      <c r="I55" s="207"/>
    </row>
    <row r="56" spans="1:9" ht="19.5" customHeight="1">
      <c r="A56" s="119" t="s">
        <v>101</v>
      </c>
      <c r="B56" s="120"/>
      <c r="C56" s="120"/>
      <c r="D56" s="120"/>
      <c r="E56" s="117" t="s">
        <v>102</v>
      </c>
      <c r="F56" s="118"/>
      <c r="G56" s="210"/>
      <c r="H56" s="206"/>
      <c r="I56" s="207"/>
    </row>
    <row r="57" spans="1:9" ht="19.5" customHeight="1">
      <c r="A57" s="119" t="s">
        <v>73</v>
      </c>
      <c r="B57" s="120"/>
      <c r="C57" s="120"/>
      <c r="D57" s="120"/>
      <c r="E57" s="117" t="s">
        <v>56</v>
      </c>
      <c r="F57" s="118"/>
      <c r="G57" s="210"/>
      <c r="H57" s="206"/>
      <c r="I57" s="207"/>
    </row>
    <row r="58" spans="1:9" ht="19.5" customHeight="1">
      <c r="A58" s="119" t="s">
        <v>74</v>
      </c>
      <c r="B58" s="120"/>
      <c r="C58" s="120"/>
      <c r="D58" s="120"/>
      <c r="E58" s="117" t="s">
        <v>79</v>
      </c>
      <c r="F58" s="118"/>
      <c r="G58" s="210"/>
      <c r="H58" s="206"/>
      <c r="I58" s="207"/>
    </row>
    <row r="59" spans="1:9" ht="19.5" customHeight="1">
      <c r="A59" s="119" t="s">
        <v>75</v>
      </c>
      <c r="B59" s="120"/>
      <c r="C59" s="120"/>
      <c r="D59" s="120"/>
      <c r="E59" s="117" t="s">
        <v>80</v>
      </c>
      <c r="F59" s="118"/>
      <c r="G59" s="210"/>
      <c r="H59" s="206"/>
      <c r="I59" s="207"/>
    </row>
    <row r="60" spans="1:9" ht="19.5" customHeight="1">
      <c r="A60" s="119" t="s">
        <v>76</v>
      </c>
      <c r="B60" s="120"/>
      <c r="C60" s="120"/>
      <c r="D60" s="120"/>
      <c r="E60" s="117" t="s">
        <v>81</v>
      </c>
      <c r="F60" s="118"/>
      <c r="G60" s="210"/>
      <c r="H60" s="206"/>
      <c r="I60" s="207"/>
    </row>
    <row r="61" spans="1:9" ht="19.5" customHeight="1">
      <c r="A61" s="119" t="s">
        <v>77</v>
      </c>
      <c r="B61" s="120"/>
      <c r="C61" s="120"/>
      <c r="D61" s="120"/>
      <c r="E61" s="117" t="s">
        <v>82</v>
      </c>
      <c r="F61" s="118"/>
      <c r="G61" s="210"/>
      <c r="H61" s="206"/>
      <c r="I61" s="207"/>
    </row>
    <row r="62" spans="1:9" ht="19.5" customHeight="1">
      <c r="A62" s="119" t="s">
        <v>103</v>
      </c>
      <c r="B62" s="120"/>
      <c r="C62" s="120"/>
      <c r="D62" s="120"/>
      <c r="E62" s="117" t="s">
        <v>107</v>
      </c>
      <c r="F62" s="118"/>
      <c r="G62" s="210"/>
      <c r="H62" s="206"/>
      <c r="I62" s="207"/>
    </row>
    <row r="63" spans="1:9" ht="19.5" customHeight="1">
      <c r="A63" s="119" t="s">
        <v>104</v>
      </c>
      <c r="B63" s="120"/>
      <c r="C63" s="120"/>
      <c r="D63" s="120"/>
      <c r="E63" s="117" t="s">
        <v>108</v>
      </c>
      <c r="F63" s="118"/>
      <c r="G63" s="210"/>
      <c r="H63" s="206"/>
      <c r="I63" s="207"/>
    </row>
    <row r="64" spans="1:9" ht="19.5" customHeight="1">
      <c r="A64" s="119" t="s">
        <v>105</v>
      </c>
      <c r="B64" s="120"/>
      <c r="C64" s="120"/>
      <c r="D64" s="120"/>
      <c r="E64" s="117" t="s">
        <v>110</v>
      </c>
      <c r="F64" s="118"/>
      <c r="G64" s="210"/>
      <c r="H64" s="206"/>
      <c r="I64" s="207"/>
    </row>
    <row r="65" spans="1:9" ht="19.5" customHeight="1" thickBot="1">
      <c r="A65" s="119" t="s">
        <v>106</v>
      </c>
      <c r="B65" s="120"/>
      <c r="C65" s="120"/>
      <c r="D65" s="120"/>
      <c r="E65" s="117" t="s">
        <v>109</v>
      </c>
      <c r="F65" s="118"/>
      <c r="G65" s="211"/>
      <c r="H65" s="208"/>
      <c r="I65" s="209"/>
    </row>
    <row r="66" spans="1:9" ht="22.5" customHeight="1" thickBot="1">
      <c r="A66" s="173" t="s">
        <v>16</v>
      </c>
      <c r="B66" s="174"/>
      <c r="C66" s="174"/>
      <c r="D66" s="219">
        <f>SUM(H53)</f>
        <v>0</v>
      </c>
      <c r="E66" s="219"/>
      <c r="F66" s="35" t="s">
        <v>32</v>
      </c>
      <c r="G66" s="35" t="str">
        <f>IF(D66&gt;10,"【上限10点】","→")</f>
        <v>→</v>
      </c>
      <c r="H66" s="154">
        <f>IF(D66&gt;10,10,D66)</f>
        <v>0</v>
      </c>
      <c r="I66" s="155"/>
    </row>
    <row r="67" spans="1:9" ht="9.75" customHeight="1" thickBot="1">
      <c r="A67" s="5"/>
      <c r="B67" s="5"/>
      <c r="C67" s="5"/>
      <c r="D67" s="5"/>
      <c r="E67" s="5"/>
      <c r="F67" s="5"/>
      <c r="G67" s="5"/>
      <c r="H67" s="5"/>
      <c r="I67" s="5"/>
    </row>
    <row r="68" spans="1:9" s="11" customFormat="1" ht="22.5" customHeight="1">
      <c r="A68" s="156" t="s">
        <v>26</v>
      </c>
      <c r="B68" s="157"/>
      <c r="C68" s="157"/>
      <c r="D68" s="157"/>
      <c r="E68" s="157"/>
      <c r="F68" s="157"/>
      <c r="G68" s="157"/>
      <c r="H68" s="157"/>
      <c r="I68" s="158"/>
    </row>
    <row r="69" spans="1:9" ht="30" customHeight="1">
      <c r="A69" s="213">
        <f>G49</f>
        <v>75</v>
      </c>
      <c r="B69" s="214"/>
      <c r="C69" s="215" t="s">
        <v>58</v>
      </c>
      <c r="D69" s="215"/>
      <c r="E69" s="64">
        <f>H66</f>
        <v>0</v>
      </c>
      <c r="F69" s="218" t="s">
        <v>27</v>
      </c>
      <c r="G69" s="218"/>
      <c r="H69" s="159">
        <f>A69+E69</f>
        <v>75</v>
      </c>
      <c r="I69" s="160"/>
    </row>
    <row r="70" spans="1:9" ht="30.75" customHeight="1" thickBot="1">
      <c r="A70" s="65" t="s">
        <v>28</v>
      </c>
      <c r="B70" s="161" t="s">
        <v>30</v>
      </c>
      <c r="C70" s="161"/>
      <c r="D70" s="161"/>
      <c r="E70" s="66" t="s">
        <v>31</v>
      </c>
      <c r="F70" s="162">
        <f>IF(H69&gt;100,100,ROUND(H69,0))</f>
        <v>75</v>
      </c>
      <c r="G70" s="162"/>
      <c r="H70" s="67" t="s">
        <v>17</v>
      </c>
      <c r="I70" s="68" t="str">
        <f>IF(F70=100,"AAA",IF(AND(F70&gt;=90,F70&lt;=99),"AA",IF(AND(F70&gt;=76,F70&lt;=89),"A",IF(AND(F70&gt;=61,F70&lt;=75),"B",IF(F70&lt;=60,"Ｃ","")))))</f>
        <v>B</v>
      </c>
    </row>
    <row r="71" spans="1:9" ht="14.25" customHeight="1">
      <c r="A71" s="75"/>
      <c r="B71" s="71"/>
      <c r="C71" s="71"/>
      <c r="D71" s="71"/>
      <c r="E71" s="72"/>
      <c r="F71" s="73"/>
      <c r="G71" s="73"/>
      <c r="H71" s="72"/>
      <c r="I71" s="74"/>
    </row>
    <row r="72" spans="1:9" ht="18.649999999999999" customHeight="1">
      <c r="A72" s="212" t="s">
        <v>59</v>
      </c>
      <c r="B72" s="212"/>
      <c r="C72" s="212"/>
      <c r="D72" s="212"/>
      <c r="E72" s="212"/>
      <c r="F72" s="212"/>
      <c r="G72" s="212"/>
      <c r="H72" s="212"/>
      <c r="I72" s="212"/>
    </row>
    <row r="73" spans="1:9" ht="18" customHeight="1">
      <c r="A73" s="149" t="s">
        <v>96</v>
      </c>
      <c r="B73" s="149"/>
      <c r="C73" s="149"/>
      <c r="D73" s="149"/>
      <c r="E73" s="149"/>
      <c r="F73" s="149"/>
      <c r="G73" s="149"/>
      <c r="H73" s="149"/>
      <c r="I73" s="149"/>
    </row>
    <row r="74" spans="1:9" ht="18.649999999999999" customHeight="1">
      <c r="A74" s="138"/>
      <c r="B74" s="138"/>
      <c r="C74" s="138"/>
      <c r="D74" s="138"/>
      <c r="E74" s="138"/>
      <c r="F74" s="138"/>
      <c r="G74" s="138"/>
      <c r="H74" s="138"/>
      <c r="I74" s="138"/>
    </row>
    <row r="75" spans="1:9" ht="18.649999999999999" customHeight="1"/>
  </sheetData>
  <sheetProtection algorithmName="SHA-512" hashValue="uHPPl3GEKzsgwriFTK0q6wVQmLD0i8sUqTGVligNZ3VX1RESxw44K90nc7XHvw3RVMTsg8ZfVzixnxmmFr0FhA==" saltValue="mE7fTU2Z+xxFN0Uce6IoZg==" spinCount="100000" sheet="1" selectLockedCells="1"/>
  <dataConsolidate/>
  <customSheetViews>
    <customSheetView guid="{4BA9DBA2-BF2D-456E-B7E4-16CEE1A19ADB}" topLeftCell="A25">
      <selection activeCell="G36" sqref="G36"/>
      <pageMargins left="0.23622047244094491" right="0.23622047244094491" top="0.35433070866141736" bottom="0.35433070866141736" header="0.31496062992125984" footer="0.31496062992125984"/>
      <printOptions horizontalCentered="1" verticalCentered="1"/>
      <pageSetup paperSize="9" scale="66" orientation="portrait" r:id="rId1"/>
    </customSheetView>
  </customSheetViews>
  <mergeCells count="116">
    <mergeCell ref="H53:I65"/>
    <mergeCell ref="G53:G65"/>
    <mergeCell ref="A72:I72"/>
    <mergeCell ref="A69:B69"/>
    <mergeCell ref="C69:D69"/>
    <mergeCell ref="F44:G44"/>
    <mergeCell ref="C43:D43"/>
    <mergeCell ref="C44:D44"/>
    <mergeCell ref="F69:G69"/>
    <mergeCell ref="A56:D56"/>
    <mergeCell ref="A57:D57"/>
    <mergeCell ref="A58:D58"/>
    <mergeCell ref="A65:D65"/>
    <mergeCell ref="E65:F65"/>
    <mergeCell ref="A66:C66"/>
    <mergeCell ref="D66:E66"/>
    <mergeCell ref="A59:D59"/>
    <mergeCell ref="A60:D60"/>
    <mergeCell ref="A61:D61"/>
    <mergeCell ref="A48:B48"/>
    <mergeCell ref="A49:B49"/>
    <mergeCell ref="A53:D53"/>
    <mergeCell ref="C50:D50"/>
    <mergeCell ref="E50:F50"/>
    <mergeCell ref="C49:D49"/>
    <mergeCell ref="E60:F60"/>
    <mergeCell ref="A54:D54"/>
    <mergeCell ref="A50:B50"/>
    <mergeCell ref="E56:F56"/>
    <mergeCell ref="E59:F59"/>
    <mergeCell ref="E58:F58"/>
    <mergeCell ref="E57:F57"/>
    <mergeCell ref="E61:F61"/>
    <mergeCell ref="E49:F49"/>
    <mergeCell ref="G49:I50"/>
    <mergeCell ref="E55:F55"/>
    <mergeCell ref="G3:H3"/>
    <mergeCell ref="A4:B4"/>
    <mergeCell ref="G4:H4"/>
    <mergeCell ref="A3:B3"/>
    <mergeCell ref="D3:D4"/>
    <mergeCell ref="F3:F4"/>
    <mergeCell ref="A6:B6"/>
    <mergeCell ref="D5:I5"/>
    <mergeCell ref="A39:B42"/>
    <mergeCell ref="C39:E39"/>
    <mergeCell ref="C40:E40"/>
    <mergeCell ref="A23:C23"/>
    <mergeCell ref="A24:C24"/>
    <mergeCell ref="A25:C25"/>
    <mergeCell ref="I21:I25"/>
    <mergeCell ref="H21:H25"/>
    <mergeCell ref="D21:G21"/>
    <mergeCell ref="A29:C29"/>
    <mergeCell ref="D29:G29"/>
    <mergeCell ref="A43:B45"/>
    <mergeCell ref="A46:B46"/>
    <mergeCell ref="F34:G34"/>
    <mergeCell ref="C33:D33"/>
    <mergeCell ref="A30:C30"/>
    <mergeCell ref="D30:G30"/>
    <mergeCell ref="C38:D38"/>
    <mergeCell ref="D22:G22"/>
    <mergeCell ref="D23:G23"/>
    <mergeCell ref="D24:G24"/>
    <mergeCell ref="D25:G25"/>
    <mergeCell ref="A35:B38"/>
    <mergeCell ref="A26:C26"/>
    <mergeCell ref="C41:E41"/>
    <mergeCell ref="E42:G42"/>
    <mergeCell ref="A74:I74"/>
    <mergeCell ref="C14:D14"/>
    <mergeCell ref="A20:B20"/>
    <mergeCell ref="F45:G45"/>
    <mergeCell ref="C31:D31"/>
    <mergeCell ref="C32:D32"/>
    <mergeCell ref="A31:B34"/>
    <mergeCell ref="A73:I73"/>
    <mergeCell ref="C16:D16"/>
    <mergeCell ref="A15:C15"/>
    <mergeCell ref="H66:I66"/>
    <mergeCell ref="A68:I68"/>
    <mergeCell ref="H69:I69"/>
    <mergeCell ref="B70:D70"/>
    <mergeCell ref="F70:G70"/>
    <mergeCell ref="E53:F53"/>
    <mergeCell ref="A55:D55"/>
    <mergeCell ref="E54:F54"/>
    <mergeCell ref="C35:E35"/>
    <mergeCell ref="C36:E36"/>
    <mergeCell ref="C37:E37"/>
    <mergeCell ref="E38:G38"/>
    <mergeCell ref="E62:F62"/>
    <mergeCell ref="E63:F63"/>
    <mergeCell ref="E64:F64"/>
    <mergeCell ref="A62:D62"/>
    <mergeCell ref="A63:D63"/>
    <mergeCell ref="A64:D64"/>
    <mergeCell ref="A1:H1"/>
    <mergeCell ref="J7:J17"/>
    <mergeCell ref="M9:M19"/>
    <mergeCell ref="C17:D17"/>
    <mergeCell ref="C10:D10"/>
    <mergeCell ref="G11:H11"/>
    <mergeCell ref="C12:D12"/>
    <mergeCell ref="C13:D13"/>
    <mergeCell ref="A22:C22"/>
    <mergeCell ref="B7:C7"/>
    <mergeCell ref="B11:C11"/>
    <mergeCell ref="A21:C21"/>
    <mergeCell ref="G7:H7"/>
    <mergeCell ref="C8:D8"/>
    <mergeCell ref="C9:D9"/>
    <mergeCell ref="A18:B18"/>
    <mergeCell ref="D15:G15"/>
    <mergeCell ref="A2:B2"/>
  </mergeCells>
  <phoneticPr fontId="1"/>
  <dataValidations xWindow="760" yWindow="626" count="18">
    <dataValidation type="list" imeMode="halfAlpha" allowBlank="1" showInputMessage="1" showErrorMessage="1" errorTitle="数値が無効です" error="0,1,2,3以外の数値は無効です" promptTitle="点数を選択" prompt="セル横の▼をクリックし、点数を選択してください。" sqref="I30" xr:uid="{00000000-0002-0000-0000-000000000000}">
      <formula1>"0,1,2,3"</formula1>
    </dataValidation>
    <dataValidation type="whole" imeMode="halfAlpha" allowBlank="1" showErrorMessage="1" errorTitle="数値が無効です" error="0点から4点の範囲の整数以外の数値は無効です" promptTitle="点数を入力" prompt="0点から4点の範囲の数値を入力してください" sqref="I43" xr:uid="{00000000-0002-0000-0000-000001000000}">
      <formula1>0</formula1>
      <formula2>4</formula2>
    </dataValidation>
    <dataValidation type="list" imeMode="halfAlpha" allowBlank="1" showInputMessage="1" showErrorMessage="1" errorTitle="数値が無効です" error="0から4の範囲の整数以外の数値は無効です" promptTitle="点数を選択" prompt="セル横の▼をクリックし、点数を選択してください。" sqref="I31" xr:uid="{00000000-0002-0000-0000-000002000000}">
      <formula1>"0,1,2,3,4"</formula1>
    </dataValidation>
    <dataValidation type="list" imeMode="halfAlpha" allowBlank="1" showInputMessage="1" showErrorMessage="1" errorTitle="数値が無効です" error="0から2の範囲の整数以外の数値は無効です" promptTitle="点数を選択" prompt="セル横の▼をクリックし、点数を選択してください。" sqref="I32:I33" xr:uid="{00000000-0002-0000-0000-000003000000}">
      <formula1>"0,1,2"</formula1>
    </dataValidation>
    <dataValidation type="list" allowBlank="1" showInputMessage="1" showErrorMessage="1" errorTitle="数値が無効です" error="0又は1以外の数値は無効です" prompt="セル横の▼をクリックし、0又は1を選択してください。" sqref="H44" xr:uid="{00000000-0002-0000-0000-000004000000}">
      <formula1>"0,1"</formula1>
    </dataValidation>
    <dataValidation type="whole" allowBlank="1" showErrorMessage="1" errorTitle="数値が無効です" error="1通当たり最高5点、最低-5点です。入力された数値はその範囲を外れています。" promptTitle="モニター通報点数" prompt="モニター点数は接客総合から下の5項目の評価で良いが1点、普通が0点、悪いが－1点で合計点数を出します" sqref="I15" xr:uid="{00000000-0002-0000-0000-000005000000}">
      <formula1>H15*(-5)</formula1>
      <formula2>H15*5</formula2>
    </dataValidation>
    <dataValidation allowBlank="1" showErrorMessage="1" promptTitle="指導事案点数" prompt="優遇措置については自動計算されるため年度事案点数をそのまま入力してください" sqref="I7" xr:uid="{00000000-0002-0000-0000-000006000000}"/>
    <dataValidation allowBlank="1" showErrorMessage="1" promptTitle="苦情事案点数" prompt="優遇措置については自動計算されるため年度事案点数をそのまま入力してください" sqref="I11" xr:uid="{00000000-0002-0000-0000-000007000000}"/>
    <dataValidation type="list" allowBlank="1" showInputMessage="1" showErrorMessage="1" errorTitle="数値が無効です" error="0から6の範囲の整数以外の数値は無効です" promptTitle="回数を選択" prompt="セル横の▼をクリックし、回数を選択してください。" sqref="H43" xr:uid="{00000000-0002-0000-0000-000008000000}">
      <formula1>"0,1,2,3,4,5,6"</formula1>
    </dataValidation>
    <dataValidation type="list" allowBlank="1" showInputMessage="1" showErrorMessage="1" errorTitle="数値が無効です" error="0か4以外の数値は無効です" promptTitle="点数を選択" prompt="セル横の▼をクリックし、点数を選択してください。" sqref="I35:I36" xr:uid="{00000000-0002-0000-0000-000009000000}">
      <formula1>"0,4"</formula1>
    </dataValidation>
    <dataValidation type="list" allowBlank="1" showInputMessage="1" showErrorMessage="1" errorTitle="数値が無効です" error="0から4の範囲の整数以外の数値は無効です" promptTitle="点数を選択" prompt="セル横の▼をクリックし、点数を選択してください。" sqref="I37 I39:I40" xr:uid="{00000000-0002-0000-0000-00000A000000}">
      <formula1>"0,1,2,3,4"</formula1>
    </dataValidation>
    <dataValidation type="list" allowBlank="1" showInputMessage="1" showErrorMessage="1" errorTitle="数値が無効です" error="0から2の範囲の整数以外の数値は無効です" promptTitle="点数を選択" prompt="セル横の▼をクリックし、点数を選択してください。" sqref="I41" xr:uid="{00000000-0002-0000-0000-00000B000000}">
      <formula1>"0,1,2"</formula1>
    </dataValidation>
    <dataValidation type="whole" imeMode="halfAlpha" allowBlank="1" showInputMessage="1" showErrorMessage="1" errorTitle="数値が無効です" error="加点措置項目の合計点数は最高で18点です。確認してください。" prompt="0点から18点の範囲の整数を入力してください" sqref="H53:I65" xr:uid="{00000000-0002-0000-0000-00000C000000}">
      <formula1>0</formula1>
      <formula2>18</formula2>
    </dataValidation>
    <dataValidation type="list" allowBlank="1" showInputMessage="1" showErrorMessage="1" prompt="当該年度の苦情事案の中に違法行為報告事案に該当する事案がある場合にセル横の▼をクリックし、「あり」を選択してください。" sqref="D11" xr:uid="{00000000-0002-0000-0000-00000D000000}">
      <formula1>"なし,あり"</formula1>
    </dataValidation>
    <dataValidation type="whole" operator="greaterThanOrEqual" allowBlank="1" showInputMessage="1" showErrorMessage="1" sqref="C3" xr:uid="{00000000-0002-0000-0000-00000F000000}">
      <formula1>0</formula1>
    </dataValidation>
    <dataValidation type="list" allowBlank="1" showInputMessage="1" showErrorMessage="1" sqref="D7" xr:uid="{00000000-0002-0000-0000-000010000000}">
      <formula1>"なし,あり"</formula1>
    </dataValidation>
    <dataValidation type="list" allowBlank="1" showInputMessage="1" showErrorMessage="1" errorTitle="無効です" error="リストから「AAA」「AA」「A」「B」「C」を選択してください" promptTitle="前年度評価を選択" prompt="セル横の▼をクリックして選択してください。" sqref="F43" xr:uid="{C792D53B-2483-4AFA-B28D-941212B715E1}">
      <formula1>"AAA,AA,A,B,C"</formula1>
    </dataValidation>
    <dataValidation type="list" imeMode="halfAlpha" allowBlank="1" showInputMessage="1" showErrorMessage="1" errorTitle="数値が無効です" error="0,1以外の数値は無効です" promptTitle="点数を選択" prompt="セル横の▼をクリックし、点数を選択してください。" sqref="I29" xr:uid="{45098D0B-8960-42B2-83E8-20225BEE9BAB}">
      <formula1>"0,1"</formula1>
    </dataValidation>
  </dataValidations>
  <printOptions horizontalCentered="1" verticalCentered="1"/>
  <pageMargins left="0.23622047244094491" right="0.23622047244094491" top="0.35433070866141736" bottom="0.35433070866141736" header="0.31496062992125984" footer="0.31496062992125984"/>
  <pageSetup paperSize="9" scale="60"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評価ツール</vt:lpstr>
      <vt:lpstr>評価ツール!Print_Area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mukai</dc:creator>
  <cp:lastModifiedBy>Kondo Keigo</cp:lastModifiedBy>
  <cp:lastPrinted>2020-12-08T02:50:22Z</cp:lastPrinted>
  <dcterms:created xsi:type="dcterms:W3CDTF">2012-09-27T09:00:37Z</dcterms:created>
  <dcterms:modified xsi:type="dcterms:W3CDTF">2025-09-30T02:09:01Z</dcterms:modified>
</cp:coreProperties>
</file>